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UpdateXLToolkitDashboards\"/>
    </mc:Choice>
  </mc:AlternateContent>
  <bookViews>
    <workbookView xWindow="0" yWindow="0" windowWidth="23040" windowHeight="11835"/>
  </bookViews>
  <sheets>
    <sheet name="Display" sheetId="3" r:id="rId1"/>
    <sheet name="Ranking" sheetId="4" state="hidden" r:id="rId2"/>
    <sheet name="Symbols" sheetId="5" r:id="rId3"/>
    <sheet name="Data" sheetId="2" state="hidden" r:id="rId4"/>
    <sheet name="ChartData" sheetId="6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8" i="3" l="1"/>
  <c r="F5" i="2" l="1"/>
  <c r="I5" i="2"/>
  <c r="L5" i="2"/>
  <c r="O5" i="2"/>
  <c r="R5" i="2"/>
  <c r="U5" i="2"/>
  <c r="X5" i="2"/>
  <c r="AA5" i="2"/>
  <c r="AC4" i="2"/>
  <c r="E20" i="2" s="1"/>
  <c r="F20" i="2"/>
  <c r="AC5" i="2"/>
  <c r="AD8" i="2"/>
  <c r="H20" i="2"/>
  <c r="Z12" i="2"/>
  <c r="C12" i="6" l="1"/>
  <c r="B12" i="4"/>
  <c r="AD5" i="2"/>
  <c r="C11" i="2"/>
  <c r="I20" i="2"/>
  <c r="K20" i="2"/>
  <c r="N20" i="2"/>
  <c r="L20" i="2"/>
  <c r="G12" i="6" l="1"/>
  <c r="E12" i="6"/>
  <c r="F12" i="6"/>
  <c r="D12" i="6"/>
  <c r="C17" i="2"/>
  <c r="C23" i="2"/>
  <c r="C29" i="2"/>
  <c r="C35" i="2"/>
  <c r="C41" i="2"/>
  <c r="AC8" i="2"/>
  <c r="AC7" i="2"/>
  <c r="AC6" i="2"/>
  <c r="AF9" i="3" l="1"/>
  <c r="AD7" i="2"/>
  <c r="AF26" i="3" l="1"/>
  <c r="AD47" i="2" l="1"/>
  <c r="AD41" i="2"/>
  <c r="AD35" i="2"/>
  <c r="AD29" i="2"/>
  <c r="AD23" i="2"/>
  <c r="AD17" i="2"/>
  <c r="AD53" i="2"/>
  <c r="AA53" i="2"/>
  <c r="X53" i="2"/>
  <c r="U53" i="2"/>
  <c r="R53" i="2"/>
  <c r="O53" i="2"/>
  <c r="L53" i="2"/>
  <c r="I53" i="2"/>
  <c r="F53" i="2"/>
  <c r="C47" i="2"/>
  <c r="AD11" i="2"/>
  <c r="C53" i="2"/>
  <c r="C5" i="2"/>
  <c r="AF47" i="3" l="1"/>
  <c r="AF48" i="3"/>
  <c r="W48" i="3" l="1"/>
  <c r="AC46" i="2" l="1"/>
  <c r="AC40" i="2"/>
  <c r="AC34" i="2"/>
  <c r="AC28" i="2"/>
  <c r="AC22" i="2"/>
  <c r="AC16" i="2"/>
  <c r="AC10" i="2"/>
  <c r="B46" i="2"/>
  <c r="B40" i="2"/>
  <c r="B34" i="2"/>
  <c r="B28" i="2"/>
  <c r="B22" i="2"/>
  <c r="B16" i="2"/>
  <c r="B10" i="2"/>
  <c r="AC52" i="2"/>
  <c r="Z52" i="2"/>
  <c r="W52" i="2"/>
  <c r="T52" i="2"/>
  <c r="Q52" i="2"/>
  <c r="N52" i="2"/>
  <c r="K52" i="2"/>
  <c r="H52" i="2"/>
  <c r="E52" i="2"/>
  <c r="B52" i="2"/>
  <c r="Z4" i="2"/>
  <c r="E19" i="2" s="1"/>
  <c r="W4" i="2"/>
  <c r="E18" i="2" s="1"/>
  <c r="T4" i="2"/>
  <c r="E17" i="2" s="1"/>
  <c r="Q4" i="2"/>
  <c r="E16" i="2" s="1"/>
  <c r="N4" i="2"/>
  <c r="E15" i="2" s="1"/>
  <c r="K4" i="2"/>
  <c r="E14" i="2" s="1"/>
  <c r="H4" i="2"/>
  <c r="E4" i="2"/>
  <c r="B4" i="2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D50" i="2"/>
  <c r="C44" i="2"/>
  <c r="W55" i="2"/>
  <c r="W54" i="2"/>
  <c r="W56" i="2"/>
  <c r="X56" i="2"/>
  <c r="W53" i="2"/>
  <c r="F19" i="2"/>
  <c r="C8" i="2"/>
  <c r="AC47" i="2"/>
  <c r="AC37" i="2"/>
  <c r="X8" i="2"/>
  <c r="AC11" i="2"/>
  <c r="T8" i="2"/>
  <c r="Z6" i="2"/>
  <c r="B49" i="2"/>
  <c r="AC18" i="2"/>
  <c r="B11" i="2"/>
  <c r="AC20" i="2"/>
  <c r="AC25" i="2"/>
  <c r="E54" i="2"/>
  <c r="H5" i="2"/>
  <c r="Q6" i="2"/>
  <c r="AD44" i="2"/>
  <c r="T54" i="2"/>
  <c r="T56" i="2"/>
  <c r="T55" i="2"/>
  <c r="T53" i="2"/>
  <c r="U56" i="2"/>
  <c r="F18" i="2"/>
  <c r="W8" i="2"/>
  <c r="AC49" i="2"/>
  <c r="B47" i="2"/>
  <c r="B48" i="2"/>
  <c r="C38" i="2"/>
  <c r="AC36" i="2"/>
  <c r="W5" i="2"/>
  <c r="AC23" i="2"/>
  <c r="AD38" i="2"/>
  <c r="C32" i="2"/>
  <c r="Q56" i="2"/>
  <c r="Q54" i="2"/>
  <c r="Q55" i="2"/>
  <c r="R56" i="2"/>
  <c r="Q53" i="2"/>
  <c r="F17" i="2"/>
  <c r="K53" i="2"/>
  <c r="AC44" i="2"/>
  <c r="AC31" i="2"/>
  <c r="Z5" i="2"/>
  <c r="AC12" i="2"/>
  <c r="B50" i="2"/>
  <c r="B19" i="2"/>
  <c r="B29" i="2"/>
  <c r="H56" i="2"/>
  <c r="H55" i="2"/>
  <c r="R8" i="2"/>
  <c r="B38" i="2"/>
  <c r="AC17" i="2"/>
  <c r="N8" i="2"/>
  <c r="Z55" i="2"/>
  <c r="Z56" i="2"/>
  <c r="Z54" i="2"/>
  <c r="Z53" i="2"/>
  <c r="AA56" i="2"/>
  <c r="T6" i="2"/>
  <c r="AC26" i="2"/>
  <c r="B26" i="2"/>
  <c r="B32" i="2"/>
  <c r="K8" i="2"/>
  <c r="AD32" i="2"/>
  <c r="C26" i="2"/>
  <c r="N56" i="2"/>
  <c r="N54" i="2"/>
  <c r="N55" i="2"/>
  <c r="N53" i="2"/>
  <c r="O56" i="2"/>
  <c r="F16" i="2"/>
  <c r="AC43" i="2"/>
  <c r="AC48" i="2"/>
  <c r="AC41" i="2"/>
  <c r="U8" i="2"/>
  <c r="AC32" i="2"/>
  <c r="W6" i="2"/>
  <c r="AC19" i="2"/>
  <c r="H6" i="2"/>
  <c r="B5" i="2"/>
  <c r="B6" i="2"/>
  <c r="I8" i="2"/>
  <c r="Q7" i="2"/>
  <c r="B25" i="2"/>
  <c r="O8" i="2"/>
  <c r="L8" i="2"/>
  <c r="C56" i="2"/>
  <c r="B42" i="2"/>
  <c r="B55" i="2"/>
  <c r="B53" i="2"/>
  <c r="AD25" i="2"/>
  <c r="AD26" i="2"/>
  <c r="C20" i="2"/>
  <c r="L56" i="2"/>
  <c r="F15" i="2"/>
  <c r="AC14" i="2"/>
  <c r="AC13" i="2"/>
  <c r="Z21" i="2"/>
  <c r="B44" i="2"/>
  <c r="K54" i="2"/>
  <c r="AC29" i="2"/>
  <c r="H8" i="2"/>
  <c r="AC24" i="2"/>
  <c r="B13" i="2"/>
  <c r="H7" i="2"/>
  <c r="B35" i="2"/>
  <c r="B31" i="2"/>
  <c r="Q8" i="2"/>
  <c r="E55" i="2"/>
  <c r="B54" i="2"/>
  <c r="N6" i="2"/>
  <c r="E6" i="2"/>
  <c r="E7" i="2"/>
  <c r="E8" i="2"/>
  <c r="F8" i="2"/>
  <c r="E5" i="2"/>
  <c r="K56" i="2"/>
  <c r="B12" i="2"/>
  <c r="B43" i="2"/>
  <c r="B37" i="2"/>
  <c r="AD19" i="2"/>
  <c r="AD20" i="2"/>
  <c r="C14" i="2"/>
  <c r="I56" i="2"/>
  <c r="F14" i="2"/>
  <c r="Z15" i="2"/>
  <c r="AD13" i="2"/>
  <c r="AA8" i="2"/>
  <c r="AC38" i="2"/>
  <c r="W7" i="2"/>
  <c r="Z8" i="2"/>
  <c r="K6" i="2"/>
  <c r="B20" i="2"/>
  <c r="H54" i="2"/>
  <c r="B8" i="2"/>
  <c r="E53" i="2"/>
  <c r="K7" i="2"/>
  <c r="B14" i="2"/>
  <c r="B17" i="2"/>
  <c r="C50" i="2"/>
  <c r="B41" i="2"/>
  <c r="AC50" i="2"/>
  <c r="N5" i="2"/>
  <c r="N7" i="2"/>
  <c r="B56" i="2"/>
  <c r="Z20" i="2"/>
  <c r="Z19" i="2"/>
  <c r="AD14" i="2"/>
  <c r="AC56" i="2"/>
  <c r="AC54" i="2"/>
  <c r="AC55" i="2"/>
  <c r="AC53" i="2"/>
  <c r="AD56" i="2"/>
  <c r="F56" i="2"/>
  <c r="Z7" i="2"/>
  <c r="K55" i="2"/>
  <c r="AC42" i="2"/>
  <c r="T7" i="2"/>
  <c r="AC35" i="2"/>
  <c r="AC30" i="2"/>
  <c r="H53" i="2"/>
  <c r="B18" i="2"/>
  <c r="Q5" i="2"/>
  <c r="B24" i="2"/>
  <c r="B7" i="2"/>
  <c r="K5" i="2"/>
  <c r="B30" i="2"/>
  <c r="T5" i="2"/>
  <c r="B23" i="2"/>
  <c r="E56" i="2"/>
  <c r="B36" i="2"/>
  <c r="H19" i="2"/>
  <c r="H18" i="2"/>
  <c r="H17" i="2"/>
  <c r="H16" i="2"/>
  <c r="H15" i="2"/>
  <c r="H14" i="2"/>
  <c r="B22" i="4" l="1"/>
  <c r="B29" i="4"/>
  <c r="C6" i="6"/>
  <c r="B4" i="4"/>
  <c r="C7" i="6"/>
  <c r="C8" i="6"/>
  <c r="B17" i="4"/>
  <c r="B21" i="4"/>
  <c r="C9" i="6"/>
  <c r="B18" i="4"/>
  <c r="C10" i="6"/>
  <c r="B19" i="4"/>
  <c r="C11" i="6"/>
  <c r="B20" i="4"/>
  <c r="E23" i="2"/>
  <c r="E48" i="2"/>
  <c r="E31" i="2"/>
  <c r="AH22" i="2"/>
  <c r="E41" i="2"/>
  <c r="E39" i="2"/>
  <c r="E24" i="2"/>
  <c r="E33" i="2"/>
  <c r="E42" i="2"/>
  <c r="E12" i="2"/>
  <c r="E25" i="2"/>
  <c r="E34" i="2"/>
  <c r="E43" i="2"/>
  <c r="E22" i="2"/>
  <c r="E26" i="2"/>
  <c r="E35" i="2"/>
  <c r="E44" i="2"/>
  <c r="E30" i="2"/>
  <c r="E27" i="2"/>
  <c r="E36" i="2"/>
  <c r="E45" i="2"/>
  <c r="E37" i="2"/>
  <c r="E28" i="2"/>
  <c r="E46" i="2"/>
  <c r="E11" i="2"/>
  <c r="E29" i="2"/>
  <c r="E38" i="2"/>
  <c r="E47" i="2"/>
  <c r="B5" i="4"/>
  <c r="E13" i="2"/>
  <c r="B9" i="4"/>
  <c r="B10" i="4"/>
  <c r="B8" i="4"/>
  <c r="B7" i="4"/>
  <c r="B36" i="4"/>
  <c r="B35" i="4"/>
  <c r="B34" i="4"/>
  <c r="B33" i="4"/>
  <c r="B32" i="4"/>
  <c r="B31" i="4"/>
  <c r="AH23" i="2"/>
  <c r="B30" i="4"/>
  <c r="B28" i="4"/>
  <c r="B25" i="4"/>
  <c r="B27" i="4"/>
  <c r="B26" i="4"/>
  <c r="B24" i="4"/>
  <c r="B23" i="4"/>
  <c r="B16" i="4"/>
  <c r="B15" i="4"/>
  <c r="B14" i="4"/>
  <c r="B13" i="4"/>
  <c r="B11" i="4"/>
  <c r="B6" i="4"/>
  <c r="B3" i="4"/>
  <c r="AH32" i="2"/>
  <c r="AH31" i="2"/>
  <c r="AH15" i="2"/>
  <c r="AH33" i="2"/>
  <c r="AH16" i="2"/>
  <c r="AH20" i="2"/>
  <c r="AH30" i="2"/>
  <c r="AH34" i="2"/>
  <c r="AH38" i="2"/>
  <c r="AH17" i="2"/>
  <c r="AH21" i="2"/>
  <c r="AH25" i="2"/>
  <c r="AH37" i="2"/>
  <c r="AH24" i="2"/>
  <c r="AH29" i="2"/>
  <c r="AH18" i="2"/>
  <c r="AH26" i="2"/>
  <c r="AH35" i="2"/>
  <c r="AH19" i="2"/>
  <c r="AH27" i="2"/>
  <c r="AH36" i="2"/>
  <c r="AH28" i="2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E4" i="4"/>
  <c r="D4" i="4"/>
  <c r="D3" i="4"/>
  <c r="K14" i="2"/>
  <c r="I16" i="2"/>
  <c r="I18" i="2"/>
  <c r="F34" i="2"/>
  <c r="F36" i="2"/>
  <c r="F47" i="2"/>
  <c r="AD31" i="2"/>
  <c r="L7" i="2"/>
  <c r="C31" i="2"/>
  <c r="C25" i="2"/>
  <c r="K18" i="2"/>
  <c r="AA55" i="2"/>
  <c r="F28" i="2"/>
  <c r="C19" i="2"/>
  <c r="I14" i="2"/>
  <c r="L16" i="2"/>
  <c r="N18" i="2"/>
  <c r="AD55" i="2"/>
  <c r="O55" i="2"/>
  <c r="U55" i="2"/>
  <c r="F41" i="2"/>
  <c r="F43" i="2"/>
  <c r="F45" i="2"/>
  <c r="AD37" i="2"/>
  <c r="I7" i="2"/>
  <c r="N16" i="2"/>
  <c r="F26" i="2"/>
  <c r="AD43" i="2"/>
  <c r="L14" i="2"/>
  <c r="K16" i="2"/>
  <c r="L18" i="2"/>
  <c r="F39" i="2"/>
  <c r="F22" i="2"/>
  <c r="F37" i="2"/>
  <c r="F13" i="2"/>
  <c r="F30" i="2"/>
  <c r="I55" i="2"/>
  <c r="F55" i="2"/>
  <c r="N14" i="2"/>
  <c r="F24" i="2"/>
  <c r="C13" i="2"/>
  <c r="N15" i="2"/>
  <c r="K17" i="2"/>
  <c r="L19" i="2"/>
  <c r="X55" i="2"/>
  <c r="F33" i="2"/>
  <c r="F35" i="2"/>
  <c r="F46" i="2"/>
  <c r="AA7" i="2"/>
  <c r="O7" i="2"/>
  <c r="C7" i="2"/>
  <c r="C43" i="2"/>
  <c r="C49" i="2"/>
  <c r="F27" i="2"/>
  <c r="R7" i="2"/>
  <c r="L15" i="2"/>
  <c r="N17" i="2"/>
  <c r="K19" i="2"/>
  <c r="F7" i="2"/>
  <c r="F23" i="2"/>
  <c r="F42" i="2"/>
  <c r="F44" i="2"/>
  <c r="F11" i="2"/>
  <c r="U7" i="2"/>
  <c r="N19" i="2"/>
  <c r="F25" i="2"/>
  <c r="X7" i="2"/>
  <c r="K15" i="2"/>
  <c r="L17" i="2"/>
  <c r="I19" i="2"/>
  <c r="R55" i="2"/>
  <c r="F48" i="2"/>
  <c r="F12" i="2"/>
  <c r="F29" i="2"/>
  <c r="AD49" i="2"/>
  <c r="L55" i="2"/>
  <c r="C55" i="2"/>
  <c r="I15" i="2"/>
  <c r="I17" i="2"/>
  <c r="F31" i="2"/>
  <c r="H31" i="2" s="1"/>
  <c r="F38" i="2"/>
  <c r="C37" i="2"/>
  <c r="H34" i="2"/>
  <c r="H36" i="2"/>
  <c r="H47" i="2"/>
  <c r="H28" i="2"/>
  <c r="H41" i="2"/>
  <c r="H43" i="2"/>
  <c r="H45" i="2"/>
  <c r="H26" i="2"/>
  <c r="H39" i="2"/>
  <c r="H22" i="2"/>
  <c r="H37" i="2"/>
  <c r="H13" i="2"/>
  <c r="H24" i="2"/>
  <c r="H33" i="2"/>
  <c r="H35" i="2"/>
  <c r="H46" i="2"/>
  <c r="H27" i="2"/>
  <c r="H23" i="2"/>
  <c r="H42" i="2"/>
  <c r="H44" i="2"/>
  <c r="H11" i="2"/>
  <c r="H25" i="2"/>
  <c r="H48" i="2"/>
  <c r="H12" i="2"/>
  <c r="H29" i="2"/>
  <c r="H38" i="2"/>
  <c r="C30" i="6" l="1"/>
  <c r="D9" i="6"/>
  <c r="D7" i="6"/>
  <c r="C21" i="6"/>
  <c r="C4" i="6"/>
  <c r="C23" i="6"/>
  <c r="C40" i="6"/>
  <c r="D11" i="6"/>
  <c r="F9" i="6"/>
  <c r="E7" i="6"/>
  <c r="C17" i="6"/>
  <c r="G11" i="6"/>
  <c r="C3" i="6"/>
  <c r="C36" i="6"/>
  <c r="C34" i="6"/>
  <c r="C15" i="6"/>
  <c r="E11" i="6"/>
  <c r="G9" i="6"/>
  <c r="F7" i="6"/>
  <c r="C19" i="6"/>
  <c r="C38" i="6"/>
  <c r="C27" i="6"/>
  <c r="C25" i="6"/>
  <c r="F11" i="6"/>
  <c r="E9" i="6"/>
  <c r="G7" i="6"/>
  <c r="C16" i="6"/>
  <c r="G6" i="6"/>
  <c r="C5" i="6"/>
  <c r="C29" i="6"/>
  <c r="C14" i="6"/>
  <c r="C31" i="6"/>
  <c r="F10" i="6"/>
  <c r="E8" i="6"/>
  <c r="F6" i="6"/>
  <c r="C18" i="6"/>
  <c r="G8" i="6"/>
  <c r="C37" i="6"/>
  <c r="C35" i="6"/>
  <c r="C33" i="6"/>
  <c r="G10" i="6"/>
  <c r="F8" i="6"/>
  <c r="D6" i="6"/>
  <c r="C20" i="6"/>
  <c r="E10" i="6"/>
  <c r="C39" i="6"/>
  <c r="C28" i="6"/>
  <c r="C26" i="6"/>
  <c r="D10" i="6"/>
  <c r="D8" i="6"/>
  <c r="E6" i="6"/>
  <c r="C22" i="6"/>
  <c r="C11" i="4"/>
  <c r="C15" i="4"/>
  <c r="C10" i="4"/>
  <c r="C14" i="4"/>
  <c r="C18" i="4"/>
  <c r="C19" i="4"/>
  <c r="C27" i="4"/>
  <c r="C3" i="4"/>
  <c r="C22" i="4"/>
  <c r="C26" i="4"/>
  <c r="C34" i="4"/>
  <c r="C5" i="4"/>
  <c r="C7" i="4"/>
  <c r="C9" i="4"/>
  <c r="C16" i="4"/>
  <c r="C17" i="4"/>
  <c r="C24" i="4"/>
  <c r="C25" i="4"/>
  <c r="C32" i="4"/>
  <c r="C33" i="4"/>
  <c r="C35" i="4"/>
  <c r="C23" i="4"/>
  <c r="C30" i="4"/>
  <c r="C31" i="4"/>
  <c r="C36" i="4"/>
  <c r="C4" i="4"/>
  <c r="C6" i="4"/>
  <c r="C8" i="4"/>
  <c r="C12" i="4"/>
  <c r="C13" i="4"/>
  <c r="C20" i="4"/>
  <c r="C21" i="4"/>
  <c r="C28" i="4"/>
  <c r="C29" i="4"/>
  <c r="E5" i="4"/>
  <c r="I38" i="2"/>
  <c r="N12" i="2"/>
  <c r="I25" i="2"/>
  <c r="I44" i="2"/>
  <c r="N23" i="2"/>
  <c r="N46" i="2"/>
  <c r="I33" i="2"/>
  <c r="N13" i="2"/>
  <c r="I22" i="2"/>
  <c r="I26" i="2"/>
  <c r="I43" i="2"/>
  <c r="L28" i="2"/>
  <c r="K36" i="2"/>
  <c r="H30" i="2"/>
  <c r="I24" i="2"/>
  <c r="N37" i="2"/>
  <c r="L38" i="2"/>
  <c r="I12" i="2"/>
  <c r="N25" i="2"/>
  <c r="K44" i="2"/>
  <c r="L23" i="2"/>
  <c r="K46" i="2"/>
  <c r="N33" i="2"/>
  <c r="I13" i="2"/>
  <c r="N22" i="2"/>
  <c r="K26" i="2"/>
  <c r="K43" i="2"/>
  <c r="N28" i="2"/>
  <c r="I36" i="2"/>
  <c r="K31" i="2"/>
  <c r="L42" i="2"/>
  <c r="I47" i="2"/>
  <c r="N38" i="2"/>
  <c r="K12" i="2"/>
  <c r="L25" i="2"/>
  <c r="N44" i="2"/>
  <c r="I23" i="2"/>
  <c r="L46" i="2"/>
  <c r="L33" i="2"/>
  <c r="L13" i="2"/>
  <c r="L22" i="2"/>
  <c r="L26" i="2"/>
  <c r="N43" i="2"/>
  <c r="K28" i="2"/>
  <c r="N36" i="2"/>
  <c r="N31" i="2"/>
  <c r="L35" i="2"/>
  <c r="L39" i="2"/>
  <c r="K38" i="2"/>
  <c r="L12" i="2"/>
  <c r="K25" i="2"/>
  <c r="L44" i="2"/>
  <c r="K23" i="2"/>
  <c r="I46" i="2"/>
  <c r="K33" i="2"/>
  <c r="K13" i="2"/>
  <c r="K22" i="2"/>
  <c r="N26" i="2"/>
  <c r="L43" i="2"/>
  <c r="I28" i="2"/>
  <c r="L36" i="2"/>
  <c r="L31" i="2"/>
  <c r="N27" i="2"/>
  <c r="N34" i="2"/>
  <c r="K29" i="2"/>
  <c r="I48" i="2"/>
  <c r="I11" i="2"/>
  <c r="N42" i="2"/>
  <c r="I27" i="2"/>
  <c r="K35" i="2"/>
  <c r="K24" i="2"/>
  <c r="K37" i="2"/>
  <c r="K39" i="2"/>
  <c r="N45" i="2"/>
  <c r="L41" i="2"/>
  <c r="K47" i="2"/>
  <c r="I34" i="2"/>
  <c r="I31" i="2"/>
  <c r="L48" i="2"/>
  <c r="I41" i="2"/>
  <c r="I29" i="2"/>
  <c r="K48" i="2"/>
  <c r="K11" i="2"/>
  <c r="K42" i="2"/>
  <c r="K27" i="2"/>
  <c r="N35" i="2"/>
  <c r="L24" i="2"/>
  <c r="L37" i="2"/>
  <c r="I39" i="2"/>
  <c r="K45" i="2"/>
  <c r="N41" i="2"/>
  <c r="L47" i="2"/>
  <c r="K34" i="2"/>
  <c r="L11" i="2"/>
  <c r="N29" i="2"/>
  <c r="N48" i="2"/>
  <c r="N11" i="2"/>
  <c r="I42" i="2"/>
  <c r="L27" i="2"/>
  <c r="I35" i="2"/>
  <c r="N24" i="2"/>
  <c r="I37" i="2"/>
  <c r="N39" i="2"/>
  <c r="I45" i="2"/>
  <c r="K41" i="2"/>
  <c r="N47" i="2"/>
  <c r="L34" i="2"/>
  <c r="L29" i="2"/>
  <c r="L45" i="2"/>
  <c r="F37" i="6" l="1"/>
  <c r="F21" i="6"/>
  <c r="F26" i="6"/>
  <c r="G39" i="6"/>
  <c r="E33" i="6"/>
  <c r="D37" i="6"/>
  <c r="G31" i="6"/>
  <c r="D29" i="6"/>
  <c r="G16" i="6"/>
  <c r="D27" i="6"/>
  <c r="F19" i="6"/>
  <c r="D34" i="6"/>
  <c r="G3" i="6"/>
  <c r="G23" i="6"/>
  <c r="G40" i="6"/>
  <c r="G21" i="6"/>
  <c r="F3" i="6"/>
  <c r="E26" i="6"/>
  <c r="F39" i="6"/>
  <c r="G33" i="6"/>
  <c r="E37" i="6"/>
  <c r="D31" i="6"/>
  <c r="F29" i="6"/>
  <c r="F16" i="6"/>
  <c r="G27" i="6"/>
  <c r="E19" i="6"/>
  <c r="E34" i="6"/>
  <c r="E3" i="6"/>
  <c r="E40" i="6"/>
  <c r="E23" i="6"/>
  <c r="D21" i="6"/>
  <c r="D33" i="6"/>
  <c r="F40" i="6"/>
  <c r="F23" i="6"/>
  <c r="D26" i="6"/>
  <c r="E39" i="6"/>
  <c r="F33" i="6"/>
  <c r="G37" i="6"/>
  <c r="E31" i="6"/>
  <c r="E29" i="6"/>
  <c r="E16" i="6"/>
  <c r="E27" i="6"/>
  <c r="D19" i="6"/>
  <c r="G34" i="6"/>
  <c r="D3" i="6"/>
  <c r="D40" i="6"/>
  <c r="D23" i="6"/>
  <c r="E21" i="6"/>
  <c r="G26" i="6"/>
  <c r="G19" i="6"/>
  <c r="F28" i="6"/>
  <c r="D20" i="6"/>
  <c r="F35" i="6"/>
  <c r="G18" i="6"/>
  <c r="E14" i="6"/>
  <c r="E5" i="6"/>
  <c r="E25" i="6"/>
  <c r="D38" i="6"/>
  <c r="E15" i="6"/>
  <c r="F36" i="6"/>
  <c r="E17" i="6"/>
  <c r="F4" i="6"/>
  <c r="E30" i="6"/>
  <c r="F31" i="6"/>
  <c r="F27" i="6"/>
  <c r="G28" i="6"/>
  <c r="E20" i="6"/>
  <c r="G35" i="6"/>
  <c r="F18" i="6"/>
  <c r="F14" i="6"/>
  <c r="F5" i="6"/>
  <c r="F25" i="6"/>
  <c r="F38" i="6"/>
  <c r="D15" i="6"/>
  <c r="G36" i="6"/>
  <c r="F17" i="6"/>
  <c r="E4" i="6"/>
  <c r="G30" i="6"/>
  <c r="D39" i="6"/>
  <c r="F34" i="6"/>
  <c r="D28" i="6"/>
  <c r="G20" i="6"/>
  <c r="E35" i="6"/>
  <c r="E18" i="6"/>
  <c r="G14" i="6"/>
  <c r="D5" i="6"/>
  <c r="G25" i="6"/>
  <c r="E38" i="6"/>
  <c r="F15" i="6"/>
  <c r="E36" i="6"/>
  <c r="G17" i="6"/>
  <c r="D4" i="6"/>
  <c r="F30" i="6"/>
  <c r="G29" i="6"/>
  <c r="D16" i="6"/>
  <c r="E28" i="6"/>
  <c r="F20" i="6"/>
  <c r="D35" i="6"/>
  <c r="D18" i="6"/>
  <c r="D14" i="6"/>
  <c r="G5" i="6"/>
  <c r="D25" i="6"/>
  <c r="G38" i="6"/>
  <c r="G15" i="6"/>
  <c r="D36" i="6"/>
  <c r="D17" i="6"/>
  <c r="G4" i="6"/>
  <c r="D30" i="6"/>
  <c r="F5" i="4"/>
  <c r="F4" i="4"/>
  <c r="F3" i="4"/>
  <c r="E6" i="4"/>
  <c r="F6" i="4" s="1"/>
  <c r="H4" i="4"/>
  <c r="H5" i="4"/>
  <c r="H6" i="4"/>
  <c r="H3" i="4"/>
  <c r="L30" i="2"/>
  <c r="K30" i="2"/>
  <c r="G3" i="4"/>
  <c r="G5" i="4"/>
  <c r="N30" i="2"/>
  <c r="I30" i="2"/>
  <c r="G6" i="4"/>
  <c r="G4" i="4"/>
  <c r="F22" i="6" l="1"/>
  <c r="E22" i="6"/>
  <c r="D22" i="6"/>
  <c r="G22" i="6"/>
  <c r="K4" i="4"/>
  <c r="K6" i="4"/>
  <c r="K3" i="4"/>
  <c r="K5" i="4"/>
  <c r="J4" i="4"/>
  <c r="E7" i="4"/>
  <c r="F7" i="4" s="1"/>
  <c r="H7" i="4"/>
  <c r="G7" i="4"/>
  <c r="K7" i="4" l="1"/>
  <c r="J5" i="4"/>
  <c r="J3" i="4"/>
  <c r="L4" i="4"/>
  <c r="E8" i="4"/>
  <c r="F8" i="4" s="1"/>
  <c r="H8" i="4"/>
  <c r="G8" i="4"/>
  <c r="K8" i="4" l="1"/>
  <c r="L3" i="4"/>
  <c r="J6" i="4"/>
  <c r="E9" i="4"/>
  <c r="F9" i="4" s="1"/>
  <c r="L5" i="4"/>
  <c r="H9" i="4"/>
  <c r="G9" i="4"/>
  <c r="K9" i="4" l="1"/>
  <c r="J7" i="4"/>
  <c r="E10" i="4"/>
  <c r="F10" i="4" s="1"/>
  <c r="L6" i="4"/>
  <c r="H10" i="4"/>
  <c r="G10" i="4"/>
  <c r="K10" i="4" l="1"/>
  <c r="J8" i="4"/>
  <c r="E11" i="4"/>
  <c r="F11" i="4" s="1"/>
  <c r="L7" i="4"/>
  <c r="AH14" i="2"/>
  <c r="AH13" i="2"/>
  <c r="H11" i="4"/>
  <c r="G11" i="4"/>
  <c r="K11" i="4" l="1"/>
  <c r="J9" i="4"/>
  <c r="E12" i="4"/>
  <c r="F12" i="4" s="1"/>
  <c r="L8" i="4"/>
  <c r="H12" i="4"/>
  <c r="G12" i="4"/>
  <c r="K12" i="4" l="1"/>
  <c r="AC44" i="3"/>
  <c r="Z44" i="3"/>
  <c r="AC39" i="3"/>
  <c r="AI29" i="2"/>
  <c r="AI38" i="2"/>
  <c r="J10" i="4"/>
  <c r="E13" i="4"/>
  <c r="F13" i="4" s="1"/>
  <c r="L9" i="4"/>
  <c r="AE46" i="3"/>
  <c r="AC45" i="3"/>
  <c r="AD47" i="3"/>
  <c r="AD46" i="3"/>
  <c r="AE47" i="3"/>
  <c r="AD41" i="3"/>
  <c r="AE41" i="3"/>
  <c r="AC40" i="3"/>
  <c r="AB47" i="3"/>
  <c r="AA47" i="3"/>
  <c r="AB46" i="3"/>
  <c r="AA46" i="3"/>
  <c r="Z45" i="3"/>
  <c r="H13" i="4"/>
  <c r="G13" i="4"/>
  <c r="K13" i="4" l="1"/>
  <c r="T44" i="3"/>
  <c r="E44" i="3"/>
  <c r="B34" i="3"/>
  <c r="N44" i="3"/>
  <c r="B44" i="3"/>
  <c r="K44" i="3"/>
  <c r="H44" i="3"/>
  <c r="Q44" i="3"/>
  <c r="W44" i="3"/>
  <c r="C36" i="3"/>
  <c r="B39" i="3"/>
  <c r="D36" i="3"/>
  <c r="B35" i="3"/>
  <c r="AI37" i="2"/>
  <c r="AI35" i="2"/>
  <c r="AI36" i="2"/>
  <c r="AI34" i="2"/>
  <c r="AI33" i="2"/>
  <c r="AI32" i="2"/>
  <c r="AI31" i="2"/>
  <c r="AI30" i="2"/>
  <c r="AI21" i="2"/>
  <c r="AI20" i="2"/>
  <c r="L10" i="4"/>
  <c r="J11" i="4"/>
  <c r="E14" i="4"/>
  <c r="F14" i="4" s="1"/>
  <c r="X46" i="3"/>
  <c r="I46" i="3"/>
  <c r="I47" i="3"/>
  <c r="X47" i="3"/>
  <c r="F47" i="3"/>
  <c r="F46" i="3"/>
  <c r="R46" i="3"/>
  <c r="R47" i="3"/>
  <c r="C46" i="3"/>
  <c r="L46" i="3"/>
  <c r="O47" i="3"/>
  <c r="O46" i="3"/>
  <c r="U46" i="3"/>
  <c r="C47" i="3"/>
  <c r="L47" i="3"/>
  <c r="U47" i="3"/>
  <c r="C41" i="3"/>
  <c r="C42" i="3"/>
  <c r="C37" i="3"/>
  <c r="W45" i="3"/>
  <c r="Y46" i="3"/>
  <c r="Y47" i="3"/>
  <c r="M46" i="3"/>
  <c r="K45" i="3"/>
  <c r="M47" i="3"/>
  <c r="V47" i="3"/>
  <c r="T45" i="3"/>
  <c r="V46" i="3"/>
  <c r="Q45" i="3"/>
  <c r="S46" i="3"/>
  <c r="S47" i="3"/>
  <c r="N45" i="3"/>
  <c r="P47" i="3"/>
  <c r="P46" i="3"/>
  <c r="H45" i="3"/>
  <c r="J46" i="3"/>
  <c r="J47" i="3"/>
  <c r="E45" i="3"/>
  <c r="G46" i="3"/>
  <c r="G47" i="3"/>
  <c r="D47" i="3"/>
  <c r="D46" i="3"/>
  <c r="B45" i="3"/>
  <c r="D42" i="3"/>
  <c r="D41" i="3"/>
  <c r="B40" i="3"/>
  <c r="D37" i="3"/>
  <c r="H14" i="4"/>
  <c r="G14" i="4"/>
  <c r="K14" i="4" l="1"/>
  <c r="AC14" i="3"/>
  <c r="AC19" i="3"/>
  <c r="AC34" i="3"/>
  <c r="AC9" i="3"/>
  <c r="AC29" i="3"/>
  <c r="B29" i="3"/>
  <c r="AE42" i="3"/>
  <c r="AI26" i="2"/>
  <c r="AI28" i="2"/>
  <c r="AI27" i="2"/>
  <c r="AI25" i="2"/>
  <c r="AI24" i="2"/>
  <c r="AI23" i="2"/>
  <c r="AI22" i="2"/>
  <c r="AI19" i="2"/>
  <c r="L11" i="4"/>
  <c r="J12" i="4"/>
  <c r="E15" i="4"/>
  <c r="F15" i="4" s="1"/>
  <c r="AD16" i="3"/>
  <c r="AD36" i="3"/>
  <c r="AD37" i="3"/>
  <c r="AD17" i="3"/>
  <c r="AD42" i="3"/>
  <c r="C32" i="3"/>
  <c r="C31" i="3"/>
  <c r="AE37" i="3"/>
  <c r="AE36" i="3"/>
  <c r="AC35" i="3"/>
  <c r="AD31" i="3"/>
  <c r="AD32" i="3"/>
  <c r="AC30" i="3"/>
  <c r="AE31" i="3"/>
  <c r="AE32" i="3"/>
  <c r="AE17" i="3"/>
  <c r="AC15" i="3"/>
  <c r="AE16" i="3"/>
  <c r="D31" i="3"/>
  <c r="D32" i="3"/>
  <c r="B30" i="3"/>
  <c r="H15" i="4"/>
  <c r="G15" i="4"/>
  <c r="K15" i="4" l="1"/>
  <c r="J13" i="4"/>
  <c r="E16" i="4"/>
  <c r="F16" i="4" s="1"/>
  <c r="L12" i="4"/>
  <c r="AE27" i="3"/>
  <c r="AD27" i="3"/>
  <c r="AE26" i="3"/>
  <c r="AE22" i="3"/>
  <c r="AD22" i="3"/>
  <c r="AE21" i="3"/>
  <c r="AD21" i="3"/>
  <c r="AC20" i="3"/>
  <c r="AE12" i="3"/>
  <c r="AD12" i="3"/>
  <c r="AE11" i="3"/>
  <c r="AD11" i="3"/>
  <c r="AC10" i="3"/>
  <c r="H16" i="4"/>
  <c r="G16" i="4"/>
  <c r="K16" i="4" l="1"/>
  <c r="Z4" i="3"/>
  <c r="AC4" i="3"/>
  <c r="AI14" i="2"/>
  <c r="L13" i="4"/>
  <c r="J14" i="4"/>
  <c r="E17" i="4"/>
  <c r="F17" i="4" s="1"/>
  <c r="AI13" i="2"/>
  <c r="AE6" i="3"/>
  <c r="Z5" i="3"/>
  <c r="AC5" i="3"/>
  <c r="AB6" i="3"/>
  <c r="X7" i="3"/>
  <c r="AB7" i="3"/>
  <c r="AD7" i="3"/>
  <c r="U6" i="3"/>
  <c r="AA6" i="3"/>
  <c r="AD6" i="3"/>
  <c r="U7" i="3"/>
  <c r="AA7" i="3"/>
  <c r="X6" i="3"/>
  <c r="AE7" i="3"/>
  <c r="R7" i="3"/>
  <c r="R6" i="3"/>
  <c r="Y6" i="3"/>
  <c r="W5" i="3"/>
  <c r="Q5" i="3"/>
  <c r="S6" i="3"/>
  <c r="T5" i="3"/>
  <c r="V6" i="3"/>
  <c r="H17" i="4"/>
  <c r="G17" i="4"/>
  <c r="K17" i="4" l="1"/>
  <c r="L14" i="4"/>
  <c r="J15" i="4"/>
  <c r="E18" i="4"/>
  <c r="F18" i="4" s="1"/>
  <c r="AH12" i="2"/>
  <c r="AH11" i="2"/>
  <c r="AH10" i="2"/>
  <c r="AH9" i="2"/>
  <c r="AH8" i="2"/>
  <c r="AH7" i="2"/>
  <c r="AH6" i="2"/>
  <c r="AH5" i="2"/>
  <c r="H18" i="4"/>
  <c r="G18" i="4"/>
  <c r="K18" i="4" l="1"/>
  <c r="Q4" i="3"/>
  <c r="W4" i="3"/>
  <c r="B24" i="3"/>
  <c r="B4" i="3"/>
  <c r="E4" i="3"/>
  <c r="B14" i="3"/>
  <c r="B19" i="3"/>
  <c r="N4" i="3"/>
  <c r="T4" i="3"/>
  <c r="H4" i="3"/>
  <c r="K4" i="3"/>
  <c r="B9" i="3"/>
  <c r="AI17" i="2"/>
  <c r="AI18" i="2"/>
  <c r="AI16" i="2"/>
  <c r="AI15" i="2"/>
  <c r="L15" i="4"/>
  <c r="J16" i="4"/>
  <c r="E19" i="4"/>
  <c r="F19" i="4" s="1"/>
  <c r="AI12" i="2"/>
  <c r="AI5" i="2"/>
  <c r="C11" i="3"/>
  <c r="C12" i="3"/>
  <c r="L6" i="3"/>
  <c r="L7" i="3"/>
  <c r="O7" i="3"/>
  <c r="I6" i="3"/>
  <c r="O6" i="3"/>
  <c r="I7" i="3"/>
  <c r="C26" i="3"/>
  <c r="C27" i="3"/>
  <c r="C21" i="3"/>
  <c r="D22" i="3"/>
  <c r="C22" i="3"/>
  <c r="D21" i="3"/>
  <c r="B20" i="3"/>
  <c r="C16" i="3"/>
  <c r="C17" i="3"/>
  <c r="D27" i="3"/>
  <c r="B25" i="3"/>
  <c r="D26" i="3"/>
  <c r="D17" i="3"/>
  <c r="B15" i="3"/>
  <c r="D16" i="3"/>
  <c r="F6" i="3"/>
  <c r="F7" i="3"/>
  <c r="C7" i="3"/>
  <c r="C6" i="3"/>
  <c r="G7" i="3"/>
  <c r="G6" i="3"/>
  <c r="D7" i="3"/>
  <c r="D6" i="3"/>
  <c r="S7" i="3"/>
  <c r="Y7" i="3"/>
  <c r="P7" i="3"/>
  <c r="P6" i="3"/>
  <c r="N5" i="3"/>
  <c r="V7" i="3"/>
  <c r="M7" i="3"/>
  <c r="D12" i="3"/>
  <c r="D11" i="3"/>
  <c r="B10" i="3"/>
  <c r="J7" i="3"/>
  <c r="H5" i="3"/>
  <c r="J6" i="3"/>
  <c r="K5" i="3"/>
  <c r="M6" i="3"/>
  <c r="AI10" i="2"/>
  <c r="AI9" i="2"/>
  <c r="AI11" i="2"/>
  <c r="AI8" i="2"/>
  <c r="AI7" i="2"/>
  <c r="AI6" i="2"/>
  <c r="H19" i="4"/>
  <c r="G19" i="4"/>
  <c r="K19" i="4" l="1"/>
  <c r="AJ4" i="2"/>
  <c r="L16" i="4"/>
  <c r="J17" i="4"/>
  <c r="E20" i="4"/>
  <c r="F20" i="4" s="1"/>
  <c r="H20" i="4"/>
  <c r="G20" i="4"/>
  <c r="K20" i="4" l="1"/>
  <c r="J18" i="4"/>
  <c r="E21" i="4"/>
  <c r="F21" i="4" s="1"/>
  <c r="L17" i="4"/>
  <c r="H21" i="4"/>
  <c r="G21" i="4"/>
  <c r="K21" i="4" l="1"/>
  <c r="L18" i="4"/>
  <c r="J19" i="4"/>
  <c r="E22" i="4"/>
  <c r="F22" i="4" s="1"/>
  <c r="H22" i="4"/>
  <c r="G22" i="4"/>
  <c r="K22" i="4" l="1"/>
  <c r="L19" i="4"/>
  <c r="J20" i="4"/>
  <c r="E23" i="4"/>
  <c r="F23" i="4" s="1"/>
  <c r="H23" i="4"/>
  <c r="G23" i="4"/>
  <c r="K23" i="4" l="1"/>
  <c r="L20" i="4"/>
  <c r="J21" i="4"/>
  <c r="E24" i="4"/>
  <c r="F24" i="4" s="1"/>
  <c r="H24" i="4"/>
  <c r="G24" i="4"/>
  <c r="K24" i="4" l="1"/>
  <c r="L21" i="4"/>
  <c r="J22" i="4"/>
  <c r="E25" i="4"/>
  <c r="F25" i="4" s="1"/>
  <c r="H25" i="4"/>
  <c r="G25" i="4"/>
  <c r="K25" i="4" l="1"/>
  <c r="L22" i="4"/>
  <c r="J23" i="4"/>
  <c r="E26" i="4"/>
  <c r="F26" i="4" s="1"/>
  <c r="H26" i="4"/>
  <c r="G26" i="4"/>
  <c r="K26" i="4" l="1"/>
  <c r="L23" i="4"/>
  <c r="J24" i="4"/>
  <c r="E27" i="4"/>
  <c r="F27" i="4" s="1"/>
  <c r="H27" i="4"/>
  <c r="G27" i="4"/>
  <c r="K27" i="4" l="1"/>
  <c r="L24" i="4"/>
  <c r="J25" i="4"/>
  <c r="E28" i="4"/>
  <c r="F28" i="4" s="1"/>
  <c r="H28" i="4"/>
  <c r="G28" i="4"/>
  <c r="K28" i="4" l="1"/>
  <c r="L25" i="4"/>
  <c r="J26" i="4"/>
  <c r="E29" i="4"/>
  <c r="F29" i="4" s="1"/>
  <c r="H29" i="4"/>
  <c r="G29" i="4"/>
  <c r="K29" i="4" l="1"/>
  <c r="L26" i="4"/>
  <c r="J27" i="4"/>
  <c r="E30" i="4"/>
  <c r="F30" i="4" s="1"/>
  <c r="H30" i="4"/>
  <c r="G30" i="4"/>
  <c r="K30" i="4" l="1"/>
  <c r="L27" i="4"/>
  <c r="J28" i="4"/>
  <c r="E31" i="4"/>
  <c r="F31" i="4" s="1"/>
  <c r="H31" i="4"/>
  <c r="G31" i="4"/>
  <c r="K31" i="4" l="1"/>
  <c r="L28" i="4"/>
  <c r="J29" i="4"/>
  <c r="E32" i="4"/>
  <c r="F32" i="4" s="1"/>
  <c r="H32" i="4"/>
  <c r="G32" i="4"/>
  <c r="K32" i="4" l="1"/>
  <c r="L29" i="4"/>
  <c r="J30" i="4"/>
  <c r="E33" i="4"/>
  <c r="F33" i="4" s="1"/>
  <c r="H33" i="4"/>
  <c r="G33" i="4"/>
  <c r="K33" i="4" l="1"/>
  <c r="L30" i="4"/>
  <c r="J31" i="4"/>
  <c r="E34" i="4"/>
  <c r="F34" i="4" s="1"/>
  <c r="H34" i="4"/>
  <c r="G34" i="4"/>
  <c r="K34" i="4" l="1"/>
  <c r="L31" i="4"/>
  <c r="J32" i="4"/>
  <c r="E35" i="4"/>
  <c r="F35" i="4" s="1"/>
  <c r="H35" i="4"/>
  <c r="G35" i="4"/>
  <c r="K35" i="4" l="1"/>
  <c r="L32" i="4"/>
  <c r="J33" i="4"/>
  <c r="E36" i="4"/>
  <c r="F36" i="4" s="1"/>
  <c r="H36" i="4"/>
  <c r="G36" i="4"/>
  <c r="K36" i="4" l="1"/>
  <c r="L33" i="4"/>
  <c r="J34" i="4"/>
  <c r="L34" i="4" l="1"/>
  <c r="J35" i="4"/>
  <c r="L35" i="4" l="1"/>
  <c r="J36" i="4"/>
  <c r="L36" i="4" l="1"/>
  <c r="AM4" i="2"/>
  <c r="AK4" i="2"/>
  <c r="AM5" i="2" s="1"/>
  <c r="AN4" i="2" l="1"/>
  <c r="AM6" i="2" s="1"/>
  <c r="AM7" i="2" s="1"/>
  <c r="AM8" i="2" s="1"/>
  <c r="AM9" i="2" s="1"/>
  <c r="AM10" i="2" s="1"/>
  <c r="AL4" i="2"/>
  <c r="AM11" i="2" l="1"/>
  <c r="AM12" i="2" s="1"/>
  <c r="AM13" i="2" s="1"/>
  <c r="AM14" i="2" s="1"/>
  <c r="AM15" i="2" s="1"/>
  <c r="AJ17" i="2" l="1"/>
  <c r="C22" i="2" s="1"/>
  <c r="AJ16" i="2"/>
  <c r="C16" i="2" s="1"/>
  <c r="AJ15" i="2"/>
  <c r="C10" i="2" s="1"/>
  <c r="AJ18" i="2"/>
  <c r="C28" i="2" s="1"/>
  <c r="AJ38" i="2"/>
  <c r="AA52" i="2" s="1"/>
  <c r="AJ30" i="2"/>
  <c r="C52" i="2" s="1"/>
  <c r="AJ7" i="2"/>
  <c r="I4" i="2" s="1"/>
  <c r="AJ19" i="2"/>
  <c r="C34" i="2" s="1"/>
  <c r="AJ22" i="2"/>
  <c r="AJ8" i="2"/>
  <c r="L4" i="2" s="1"/>
  <c r="AJ28" i="2"/>
  <c r="AD46" i="2" s="1"/>
  <c r="AJ26" i="2"/>
  <c r="AD34" i="2" s="1"/>
  <c r="AJ24" i="2"/>
  <c r="AD22" i="2" s="1"/>
  <c r="AJ20" i="2"/>
  <c r="AJ21" i="2"/>
  <c r="C46" i="2" s="1"/>
  <c r="AJ32" i="2"/>
  <c r="I52" i="2" s="1"/>
  <c r="AJ11" i="2"/>
  <c r="U4" i="2" s="1"/>
  <c r="AJ33" i="2"/>
  <c r="L52" i="2" s="1"/>
  <c r="AJ14" i="2"/>
  <c r="AD4" i="2" s="1"/>
  <c r="AJ31" i="2"/>
  <c r="F52" i="2" s="1"/>
  <c r="AJ27" i="2"/>
  <c r="AD40" i="2" s="1"/>
  <c r="AJ12" i="2"/>
  <c r="X4" i="2" s="1"/>
  <c r="AJ13" i="2"/>
  <c r="AA4" i="2" s="1"/>
  <c r="AJ25" i="2"/>
  <c r="AD28" i="2" s="1"/>
  <c r="AJ37" i="2"/>
  <c r="X52" i="2" s="1"/>
  <c r="AJ36" i="2"/>
  <c r="U52" i="2" s="1"/>
  <c r="AJ34" i="2"/>
  <c r="O52" i="2" s="1"/>
  <c r="AJ5" i="2"/>
  <c r="C4" i="2" s="1"/>
  <c r="AJ29" i="2"/>
  <c r="AD52" i="2" s="1"/>
  <c r="AJ9" i="2"/>
  <c r="O4" i="2" s="1"/>
  <c r="AJ23" i="2"/>
  <c r="AD16" i="2" s="1"/>
  <c r="AJ10" i="2"/>
  <c r="R4" i="2" s="1"/>
  <c r="AJ35" i="2"/>
  <c r="R52" i="2" s="1"/>
  <c r="AJ6" i="2"/>
  <c r="F4" i="2" s="1"/>
  <c r="AC24" i="3" l="1"/>
  <c r="AD26" i="3"/>
  <c r="AC25" i="3"/>
  <c r="E5" i="3"/>
  <c r="B5" i="3"/>
  <c r="AD10" i="2"/>
  <c r="C40" i="2"/>
</calcChain>
</file>

<file path=xl/sharedStrings.xml><?xml version="1.0" encoding="utf-8"?>
<sst xmlns="http://schemas.openxmlformats.org/spreadsheetml/2006/main" count="145" uniqueCount="57">
  <si>
    <t>H:</t>
  </si>
  <si>
    <t>L:</t>
  </si>
  <si>
    <t>Symbol</t>
  </si>
  <si>
    <t>%NC</t>
  </si>
  <si>
    <t>Rank</t>
  </si>
  <si>
    <t>Designed by Thom Hartle</t>
  </si>
  <si>
    <t>B</t>
  </si>
  <si>
    <t>Decimal?</t>
  </si>
  <si>
    <t>Top Row:</t>
  </si>
  <si>
    <t>Bottom Row:</t>
  </si>
  <si>
    <t>Left Column:</t>
  </si>
  <si>
    <t>Right Column:</t>
  </si>
  <si>
    <t>Enter the symbols to be used for the Main Display</t>
  </si>
  <si>
    <t>Use B for Treasuries and markets that trade in fractions, such as corn.</t>
  </si>
  <si>
    <t>Enter the number of decimals for the price formatting (1 to 6)</t>
  </si>
  <si>
    <t xml:space="preserve">  Copyright © 2015     </t>
  </si>
  <si>
    <t>YM?</t>
  </si>
  <si>
    <t>EP?</t>
  </si>
  <si>
    <t>DD?</t>
  </si>
  <si>
    <t>DSX?</t>
  </si>
  <si>
    <t>QFA?</t>
  </si>
  <si>
    <t>PIL?</t>
  </si>
  <si>
    <t>NKD?</t>
  </si>
  <si>
    <t>GCE?</t>
  </si>
  <si>
    <t>NGE?</t>
  </si>
  <si>
    <t>DXE?</t>
  </si>
  <si>
    <t>EU6?</t>
  </si>
  <si>
    <t>JY6?</t>
  </si>
  <si>
    <t>BP6?</t>
  </si>
  <si>
    <t>CA6?</t>
  </si>
  <si>
    <t>SF6?</t>
  </si>
  <si>
    <t>DA6?</t>
  </si>
  <si>
    <t>NE6?</t>
  </si>
  <si>
    <t>MX6?</t>
  </si>
  <si>
    <t>EB?</t>
  </si>
  <si>
    <t>SIE?</t>
  </si>
  <si>
    <t>PLE?</t>
  </si>
  <si>
    <t>CLE?</t>
  </si>
  <si>
    <t>HOE?</t>
  </si>
  <si>
    <t>RBE?</t>
  </si>
  <si>
    <t>FVA?</t>
  </si>
  <si>
    <t>TYA?</t>
  </si>
  <si>
    <t>USA?</t>
  </si>
  <si>
    <t>DB?</t>
  </si>
  <si>
    <t>FGBX?</t>
  </si>
  <si>
    <t>QGA?</t>
  </si>
  <si>
    <t>DL?</t>
  </si>
  <si>
    <t>EMD?</t>
  </si>
  <si>
    <t>ENQ?</t>
  </si>
  <si>
    <t>Open</t>
  </si>
  <si>
    <t>High</t>
  </si>
  <si>
    <t>Low</t>
  </si>
  <si>
    <t>Close</t>
  </si>
  <si>
    <t>One Day Relative Percent Change Comparisons</t>
  </si>
  <si>
    <t>Current Time:</t>
  </si>
  <si>
    <t>CQG Markets Ranked Dashboard</t>
  </si>
  <si>
    <t>RTY?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</si>
</sst>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0.000"/>
    <numFmt numFmtId="166" formatCode="0.000000"/>
    <numFmt numFmtId="167" formatCode="[$-F400]h:mm:ss\ AM/PM"/>
  </numFmts>
  <fonts count="13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0"/>
      <name val="Century Gothic"/>
      <family val="2"/>
    </font>
    <font>
      <sz val="18"/>
      <color theme="0"/>
      <name val="Arial"/>
      <family val="2"/>
    </font>
    <font>
      <sz val="11"/>
      <color theme="1"/>
      <name val="Century Gothic"/>
      <family val="2"/>
    </font>
    <font>
      <sz val="11"/>
      <color rgb="FF00000F"/>
      <name val="Century Gothic"/>
      <family val="2"/>
    </font>
    <font>
      <sz val="18"/>
      <color theme="0"/>
      <name val="Century Gothic"/>
      <family val="2"/>
    </font>
    <font>
      <sz val="10"/>
      <color rgb="FF00000F"/>
      <name val="Calibri Light"/>
      <family val="2"/>
    </font>
    <font>
      <sz val="11"/>
      <color rgb="FF00000F"/>
      <name val="Calibri Light"/>
      <family val="2"/>
    </font>
    <font>
      <sz val="9"/>
      <color rgb="FF00000F"/>
      <name val="Calibri Light"/>
      <family val="2"/>
    </font>
    <font>
      <sz val="18"/>
      <color rgb="FF00000F"/>
      <name val="Calibri Light"/>
      <family val="2"/>
    </font>
    <font>
      <sz val="14"/>
      <color theme="4"/>
      <name val="Century Gothic"/>
      <family val="2"/>
    </font>
    <font>
      <sz val="22"/>
      <color theme="4" tint="0.79992065187536243"/>
      <name val="Century Gothic"/>
      <family val="2"/>
    </font>
  </fonts>
  <fills count="7">
    <fill>
      <patternFill patternType="none"/>
    </fill>
    <fill>
      <patternFill patternType="gray125"/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indexed="64"/>
      </pattern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</borders>
  <cellStyleXfs count="2">
    <xf numFmtId="0" fontId="0" fillId="0" borderId="0"/>
    <xf numFmtId="0" fontId="4" fillId="0" borderId="0"/>
  </cellStyleXfs>
  <cellXfs count="99"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1" fillId="3" borderId="0" xfId="0" applyFont="1" applyFill="1" applyBorder="1"/>
    <xf numFmtId="0" fontId="2" fillId="3" borderId="0" xfId="0" applyFont="1" applyFill="1" applyBorder="1" applyAlignment="1">
      <alignment horizontal="right" shrinkToFit="1"/>
    </xf>
    <xf numFmtId="165" fontId="2" fillId="3" borderId="0" xfId="0" applyNumberFormat="1" applyFont="1" applyFill="1" applyBorder="1" applyAlignment="1">
      <alignment horizontal="left" shrinkToFit="1"/>
    </xf>
    <xf numFmtId="165" fontId="2" fillId="3" borderId="0" xfId="0" applyNumberFormat="1" applyFont="1" applyFill="1" applyBorder="1" applyAlignment="1">
      <alignment horizontal="center" shrinkToFit="1"/>
    </xf>
    <xf numFmtId="2" fontId="2" fillId="3" borderId="0" xfId="0" applyNumberFormat="1" applyFont="1" applyFill="1" applyBorder="1" applyAlignment="1">
      <alignment horizontal="left" shrinkToFit="1"/>
    </xf>
    <xf numFmtId="2" fontId="2" fillId="3" borderId="0" xfId="0" applyNumberFormat="1" applyFont="1" applyFill="1" applyBorder="1" applyAlignment="1">
      <alignment horizontal="center" shrinkToFit="1"/>
    </xf>
    <xf numFmtId="164" fontId="2" fillId="3" borderId="0" xfId="0" applyNumberFormat="1" applyFont="1" applyFill="1" applyBorder="1" applyAlignment="1">
      <alignment horizontal="left" shrinkToFit="1"/>
    </xf>
    <xf numFmtId="164" fontId="2" fillId="3" borderId="0" xfId="0" applyNumberFormat="1" applyFont="1" applyFill="1" applyBorder="1" applyAlignment="1">
      <alignment horizontal="center" shrinkToFit="1"/>
    </xf>
    <xf numFmtId="10" fontId="2" fillId="3" borderId="0" xfId="0" applyNumberFormat="1" applyFont="1" applyFill="1" applyBorder="1" applyAlignment="1">
      <alignment horizontal="center" shrinkToFit="1"/>
    </xf>
    <xf numFmtId="0" fontId="0" fillId="3" borderId="0" xfId="0" applyFont="1" applyFill="1" applyBorder="1" applyAlignment="1">
      <alignment horizontal="center" vertical="center" shrinkToFit="1"/>
    </xf>
    <xf numFmtId="166" fontId="2" fillId="3" borderId="0" xfId="0" applyNumberFormat="1" applyFont="1" applyFill="1" applyBorder="1" applyAlignment="1">
      <alignment horizontal="left" shrinkToFit="1"/>
    </xf>
    <xf numFmtId="166" fontId="2" fillId="3" borderId="0" xfId="0" applyNumberFormat="1" applyFont="1" applyFill="1" applyBorder="1" applyAlignment="1">
      <alignment horizontal="center" shrinkToFit="1"/>
    </xf>
    <xf numFmtId="0" fontId="1" fillId="3" borderId="7" xfId="0" applyFont="1" applyFill="1" applyBorder="1"/>
    <xf numFmtId="164" fontId="2" fillId="3" borderId="5" xfId="0" applyNumberFormat="1" applyFont="1" applyFill="1" applyBorder="1" applyAlignment="1">
      <alignment horizontal="center" shrinkToFit="1"/>
    </xf>
    <xf numFmtId="2" fontId="2" fillId="3" borderId="5" xfId="0" applyNumberFormat="1" applyFont="1" applyFill="1" applyBorder="1" applyAlignment="1">
      <alignment horizontal="center" shrinkToFit="1"/>
    </xf>
    <xf numFmtId="0" fontId="2" fillId="3" borderId="5" xfId="0" applyFont="1" applyFill="1" applyBorder="1" applyAlignment="1">
      <alignment horizontal="right" vertical="center" shrinkToFit="1"/>
    </xf>
    <xf numFmtId="0" fontId="2" fillId="3" borderId="5" xfId="0" applyFont="1" applyFill="1" applyBorder="1" applyAlignment="1">
      <alignment horizontal="left" vertical="center" shrinkToFit="1"/>
    </xf>
    <xf numFmtId="1" fontId="2" fillId="3" borderId="5" xfId="0" applyNumberFormat="1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right" shrinkToFit="1"/>
    </xf>
    <xf numFmtId="2" fontId="2" fillId="3" borderId="5" xfId="0" applyNumberFormat="1" applyFont="1" applyFill="1" applyBorder="1" applyAlignment="1">
      <alignment horizontal="left" shrinkToFit="1"/>
    </xf>
    <xf numFmtId="2" fontId="2" fillId="3" borderId="5" xfId="0" applyNumberFormat="1" applyFont="1" applyFill="1" applyBorder="1" applyAlignment="1">
      <alignment horizontal="right" shrinkToFit="1"/>
    </xf>
    <xf numFmtId="1" fontId="2" fillId="3" borderId="5" xfId="0" applyNumberFormat="1" applyFont="1" applyFill="1" applyBorder="1" applyAlignment="1">
      <alignment horizontal="left" shrinkToFit="1"/>
    </xf>
    <xf numFmtId="1" fontId="2" fillId="3" borderId="5" xfId="0" applyNumberFormat="1" applyFont="1" applyFill="1" applyBorder="1" applyAlignment="1">
      <alignment horizontal="center" shrinkToFit="1"/>
    </xf>
    <xf numFmtId="10" fontId="2" fillId="3" borderId="5" xfId="0" applyNumberFormat="1" applyFont="1" applyFill="1" applyBorder="1" applyAlignment="1">
      <alignment horizontal="center" vertical="center" shrinkToFit="1"/>
    </xf>
    <xf numFmtId="10" fontId="2" fillId="3" borderId="5" xfId="0" applyNumberFormat="1" applyFont="1" applyFill="1" applyBorder="1" applyAlignment="1">
      <alignment horizontal="center" shrinkToFit="1"/>
    </xf>
    <xf numFmtId="164" fontId="2" fillId="3" borderId="5" xfId="0" applyNumberFormat="1" applyFont="1" applyFill="1" applyBorder="1" applyAlignment="1">
      <alignment horizontal="left" shrinkToFit="1"/>
    </xf>
    <xf numFmtId="0" fontId="0" fillId="4" borderId="5" xfId="0" applyFont="1" applyFill="1" applyBorder="1" applyAlignment="1">
      <alignment horizontal="center" vertical="center" shrinkToFit="1"/>
    </xf>
    <xf numFmtId="0" fontId="1" fillId="3" borderId="5" xfId="0" applyFont="1" applyFill="1" applyBorder="1"/>
    <xf numFmtId="0" fontId="1" fillId="4" borderId="5" xfId="0" applyFont="1" applyFill="1" applyBorder="1" applyAlignment="1">
      <alignment horizontal="center" vertical="center" shrinkToFit="1"/>
    </xf>
    <xf numFmtId="165" fontId="2" fillId="3" borderId="5" xfId="0" applyNumberFormat="1" applyFont="1" applyFill="1" applyBorder="1" applyAlignment="1">
      <alignment horizontal="left" shrinkToFit="1"/>
    </xf>
    <xf numFmtId="165" fontId="2" fillId="3" borderId="5" xfId="0" applyNumberFormat="1" applyFont="1" applyFill="1" applyBorder="1" applyAlignment="1">
      <alignment horizontal="center" shrinkToFit="1"/>
    </xf>
    <xf numFmtId="0" fontId="1" fillId="3" borderId="8" xfId="0" applyFont="1" applyFill="1" applyBorder="1"/>
    <xf numFmtId="0" fontId="0" fillId="4" borderId="8" xfId="0" applyFont="1" applyFill="1" applyBorder="1" applyAlignment="1">
      <alignment horizontal="center" vertical="center" shrinkToFit="1"/>
    </xf>
    <xf numFmtId="165" fontId="3" fillId="3" borderId="0" xfId="0" applyNumberFormat="1" applyFont="1" applyFill="1" applyBorder="1" applyAlignment="1">
      <alignment horizontal="center" vertical="center" shrinkToFit="1"/>
    </xf>
    <xf numFmtId="2" fontId="3" fillId="3" borderId="0" xfId="0" applyNumberFormat="1" applyFont="1" applyFill="1" applyBorder="1" applyAlignment="1">
      <alignment horizontal="center" vertical="center" shrinkToFit="1"/>
    </xf>
    <xf numFmtId="164" fontId="3" fillId="3" borderId="0" xfId="0" applyNumberFormat="1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center" shrinkToFit="1"/>
    </xf>
    <xf numFmtId="167" fontId="1" fillId="3" borderId="0" xfId="0" applyNumberFormat="1" applyFont="1" applyFill="1" applyAlignment="1"/>
    <xf numFmtId="0" fontId="2" fillId="5" borderId="10" xfId="0" applyFont="1" applyFill="1" applyBorder="1"/>
    <xf numFmtId="0" fontId="5" fillId="3" borderId="0" xfId="0" applyFont="1" applyFill="1"/>
    <xf numFmtId="0" fontId="1" fillId="3" borderId="0" xfId="0" quotePrefix="1" applyFont="1" applyFill="1"/>
    <xf numFmtId="0" fontId="2" fillId="5" borderId="1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>
      <alignment horizontal="right"/>
    </xf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" fillId="6" borderId="5" xfId="0" applyFont="1" applyFill="1" applyBorder="1" applyAlignment="1" applyProtection="1">
      <alignment horizontal="center"/>
      <protection locked="0"/>
    </xf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6" fontId="3" fillId="3" borderId="0" xfId="0" applyNumberFormat="1" applyFont="1" applyFill="1" applyBorder="1" applyAlignment="1">
      <alignment horizontal="center" vertical="center" shrinkToFit="1"/>
    </xf>
    <xf numFmtId="0" fontId="1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" fillId="3" borderId="0" xfId="0" applyFont="1" applyFill="1" applyBorder="1" applyAlignment="1">
      <alignment horizontal="center" shrinkToFit="1"/>
    </xf>
    <xf numFmtId="0" fontId="2" fillId="3" borderId="1" xfId="0" applyFont="1" applyFill="1" applyBorder="1" applyAlignment="1">
      <alignment horizontal="right" shrinkToFit="1"/>
    </xf>
    <xf numFmtId="0" fontId="0" fillId="4" borderId="1" xfId="0" applyFont="1" applyFill="1" applyBorder="1" applyAlignment="1">
      <alignment horizontal="center" vertical="center" shrinkToFit="1"/>
    </xf>
    <xf numFmtId="0" fontId="1" fillId="3" borderId="1" xfId="0" applyFont="1" applyFill="1" applyBorder="1"/>
    <xf numFmtId="0" fontId="0" fillId="6" borderId="0" xfId="0" applyFill="1"/>
    <xf numFmtId="10" fontId="0" fillId="6" borderId="0" xfId="0" applyNumberFormat="1" applyFill="1"/>
    <xf numFmtId="164" fontId="0" fillId="6" borderId="0" xfId="0" applyNumberFormat="1" applyFill="1"/>
    <xf numFmtId="0" fontId="0" fillId="6" borderId="0" xfId="0" quotePrefix="1" applyFill="1"/>
    <xf numFmtId="0" fontId="0" fillId="6" borderId="0" xfId="0" applyNumberFormat="1" applyFill="1"/>
    <xf numFmtId="167" fontId="0" fillId="6" borderId="0" xfId="0" applyNumberFormat="1" applyFill="1"/>
    <xf numFmtId="0" fontId="2" fillId="3" borderId="5" xfId="0" applyFont="1" applyFill="1" applyBorder="1" applyAlignment="1">
      <alignment horizontal="center" vertical="center" shrinkToFit="1"/>
    </xf>
    <xf numFmtId="1" fontId="6" fillId="3" borderId="5" xfId="0" applyNumberFormat="1" applyFont="1" applyFill="1" applyBorder="1" applyAlignment="1">
      <alignment horizontal="center" vertical="center" shrinkToFit="1"/>
    </xf>
    <xf numFmtId="165" fontId="6" fillId="3" borderId="5" xfId="0" applyNumberFormat="1" applyFont="1" applyFill="1" applyBorder="1" applyAlignment="1">
      <alignment horizontal="center" vertical="center" shrinkToFit="1"/>
    </xf>
    <xf numFmtId="165" fontId="6" fillId="3" borderId="2" xfId="0" applyNumberFormat="1" applyFont="1" applyFill="1" applyBorder="1" applyAlignment="1">
      <alignment horizontal="center" vertical="center" shrinkToFit="1"/>
    </xf>
    <xf numFmtId="165" fontId="6" fillId="3" borderId="10" xfId="0" applyNumberFormat="1" applyFont="1" applyFill="1" applyBorder="1" applyAlignment="1">
      <alignment horizontal="center" vertical="center" shrinkToFit="1"/>
    </xf>
    <xf numFmtId="165" fontId="6" fillId="3" borderId="1" xfId="0" applyNumberFormat="1" applyFont="1" applyFill="1" applyBorder="1" applyAlignment="1">
      <alignment horizontal="center" vertical="center" shrinkToFit="1"/>
    </xf>
    <xf numFmtId="2" fontId="6" fillId="3" borderId="5" xfId="0" applyNumberFormat="1" applyFont="1" applyFill="1" applyBorder="1" applyAlignment="1">
      <alignment horizontal="center" vertical="center" shrinkToFit="1"/>
    </xf>
    <xf numFmtId="164" fontId="11" fillId="5" borderId="2" xfId="0" applyNumberFormat="1" applyFont="1" applyFill="1" applyBorder="1" applyAlignment="1">
      <alignment horizontal="center" vertical="center" shrinkToFit="1"/>
    </xf>
    <xf numFmtId="0" fontId="11" fillId="5" borderId="10" xfId="0" applyFont="1" applyFill="1" applyBorder="1" applyAlignment="1">
      <alignment horizontal="center" vertical="center" shrinkToFit="1"/>
    </xf>
    <xf numFmtId="0" fontId="11" fillId="5" borderId="1" xfId="0" applyFont="1" applyFill="1" applyBorder="1" applyAlignment="1">
      <alignment horizontal="center" vertical="center" shrinkToFit="1"/>
    </xf>
    <xf numFmtId="0" fontId="2" fillId="5" borderId="2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167" fontId="2" fillId="5" borderId="10" xfId="0" applyNumberFormat="1" applyFont="1" applyFill="1" applyBorder="1" applyAlignment="1">
      <alignment horizontal="left"/>
    </xf>
    <xf numFmtId="164" fontId="6" fillId="3" borderId="5" xfId="0" applyNumberFormat="1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164" fontId="6" fillId="3" borderId="1" xfId="0" applyNumberFormat="1" applyFont="1" applyFill="1" applyBorder="1" applyAlignment="1">
      <alignment horizontal="center" vertical="center" shrinkToFit="1"/>
    </xf>
    <xf numFmtId="2" fontId="6" fillId="3" borderId="1" xfId="0" applyNumberFormat="1" applyFont="1" applyFill="1" applyBorder="1" applyAlignment="1">
      <alignment horizontal="center" vertical="center" shrinkToFit="1"/>
    </xf>
    <xf numFmtId="0" fontId="6" fillId="3" borderId="5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shrinkToFit="1"/>
    </xf>
    <xf numFmtId="0" fontId="0" fillId="0" borderId="10" xfId="0" applyBorder="1" applyAlignment="1">
      <alignment shrinkToFit="1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 shrinkToFit="1"/>
    </xf>
    <xf numFmtId="0" fontId="0" fillId="4" borderId="0" xfId="0" applyFont="1" applyFill="1" applyBorder="1" applyAlignment="1">
      <alignment horizontal="center" vertical="center" shrinkToFit="1"/>
    </xf>
    <xf numFmtId="0" fontId="1" fillId="6" borderId="0" xfId="0" applyFont="1" applyFill="1" applyAlignment="1">
      <alignment horizontal="center"/>
    </xf>
  </cellXfs>
  <cellStyles count="2">
    <cellStyle name="Normal" xfId="0" builtinId="0"/>
    <cellStyle name="Normal 5" xfId="1"/>
  </cellStyles>
  <dxfs count="10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A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6400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32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0032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19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4B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7D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AFFF"/>
          </stop>
          <stop position="1">
            <color theme="1"/>
          </stop>
        </gradientFill>
      </fill>
    </dxf>
    <dxf>
      <font>
        <color theme="1"/>
      </font>
      <fill>
        <gradientFill degree="90">
          <stop position="0">
            <color theme="1"/>
          </stop>
          <stop position="0.5">
            <color rgb="FF00E1FF"/>
          </stop>
          <stop position="1">
            <color theme="1"/>
          </stop>
        </gradientFill>
      </fill>
    </dxf>
    <dxf>
      <font>
        <color rgb="FF002060"/>
      </font>
      <fill>
        <gradientFill degree="90">
          <stop position="0">
            <color theme="1"/>
          </stop>
          <stop position="0.5">
            <color rgb="FF00FFFF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</dxfs>
  <tableStyles count="0" defaultTableStyle="TableStyleMedium2" defaultPivotStyle="PivotStyleLight16"/>
  <colors>
    <mruColors>
      <color rgb="FF0000C8"/>
      <color rgb="FF00000F"/>
      <color rgb="FF320000"/>
      <color rgb="FF6400FF"/>
      <color rgb="FFAF0000"/>
      <color rgb="FF000064"/>
      <color rgb="FF000032"/>
      <color rgb="FF000096"/>
      <color rgb="FF0000FF"/>
      <color rgb="FF0000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xl.rtd">
      <tp>
        <v>1.016</v>
        <stp/>
        <stp>ContractData</stp>
        <stp>SF6?</stp>
        <stp>Y_Settlement</stp>
        <tr r="G29" s="4"/>
        <tr r="G29" s="4"/>
        <tr r="R55" s="2"/>
        <tr r="R56" s="2"/>
        <tr r="R56" s="2"/>
      </tp>
      <tp>
        <v>5.0150000000000007E-2</v>
        <stp/>
        <stp>ContractData</stp>
        <stp>MX6?</stp>
        <stp>Y_Settlement</stp>
        <tr r="G23" s="4"/>
        <tr r="G23" s="4"/>
        <tr r="AA55" s="2"/>
        <tr r="AA56" s="2"/>
        <tr r="AA56" s="2"/>
      </tp>
      <tp>
        <v>0.63030000000000008</v>
        <stp/>
        <stp>ContractData</stp>
        <stp>NE6?</stp>
        <stp>Y_Settlement</stp>
        <tr r="G28" s="4"/>
        <tr r="G28" s="4"/>
        <tr r="X55" s="2"/>
        <tr r="X56" s="2"/>
        <tr r="X56" s="2"/>
      </tp>
      <tp>
        <v>9.3204999999999989E-3</v>
        <stp/>
        <stp>ContractData</stp>
        <stp>JY6?</stp>
        <stp>Y_Settlement</stp>
        <tr r="G24" s="4"/>
        <tr r="G24" s="4"/>
        <tr r="I55" s="2"/>
        <tr r="I56" s="2"/>
        <tr r="I56" s="2"/>
      </tp>
      <tp>
        <v>0.67770000000000008</v>
        <stp/>
        <stp>ContractData</stp>
        <stp>DA6?</stp>
        <stp>Y_Settlement</stp>
        <tr r="G22" s="4"/>
        <tr r="G22" s="4"/>
        <tr r="U55" s="2"/>
        <tr r="U56" s="2"/>
        <tr r="U56" s="2"/>
      </tp>
      <tp>
        <v>1.1001000000000001</v>
        <stp/>
        <stp>ContractData</stp>
        <stp>EU6?</stp>
        <stp>Y_Settlement</stp>
        <tr r="G25" s="4"/>
        <tr r="G25" s="4"/>
        <tr r="F55" s="2"/>
        <tr r="F56" s="2"/>
        <tr r="F56" s="2"/>
      </tp>
      <tp>
        <v>1.2325000000000002</v>
        <stp/>
        <stp>ContractData</stp>
        <stp>BP6?</stp>
        <stp>Y_Settlement</stp>
        <tr r="G13" s="4"/>
        <tr r="G13" s="4"/>
        <tr r="L55" s="2"/>
        <tr r="L56" s="2"/>
        <tr r="L56" s="2"/>
      </tp>
      <tp>
        <v>0.75580000000000003</v>
        <stp/>
        <stp>ContractData</stp>
        <stp>CA6?</stp>
        <stp>Y_Settlement</stp>
        <tr r="G14" s="4"/>
        <tr r="G14" s="4"/>
        <tr r="O55" s="2"/>
        <tr r="O56" s="2"/>
        <tr r="O56" s="2"/>
      </tp>
    </main>
    <main first="cqgxl.rtd">
      <tp>
        <v>1.09995</v>
        <stp/>
        <stp>ContractData</stp>
        <stp>EU6Z19</stp>
        <stp>Open</stp>
        <tr r="I23" s="2"/>
      </tp>
      <tp>
        <v>7735.5</v>
        <stp/>
        <stp>ContractData</stp>
        <stp>ENQZ19</stp>
        <stp>Open</stp>
        <tr r="I13" s="2"/>
      </tp>
      <tp>
        <v>1931.3000000000002</v>
        <stp/>
        <stp>ContractData</stp>
        <stp>EMDZ19</stp>
        <stp>Open</stp>
        <tr r="I14" s="2"/>
      </tp>
    </main>
    <main first="cqgxl.rtd">
      <tp>
        <v>98.77</v>
        <stp/>
        <stp>ContractData</stp>
        <stp>DXEZ19</stp>
        <stp>Open</stp>
        <tr r="I22" s="2"/>
      </tp>
    </main>
    <main first="cqgxl.rtd">
      <tp>
        <v>3524</v>
        <stp/>
        <stp>ContractData</stp>
        <stp>DSXZ19</stp>
        <stp>Open</stp>
        <tr r="I17" s="2"/>
      </tp>
    </main>
    <main first="cqgxl.rtd">
      <tp>
        <v>0.67790000000000006</v>
        <stp/>
        <stp>ContractData</stp>
        <stp>DA6Z19</stp>
        <stp>Open</stp>
        <tr r="I28" s="2"/>
      </tp>
    </main>
    <main first="cqgxl.rtd">
      <tp>
        <v>26951</v>
        <stp/>
        <stp>ContractData</stp>
        <stp>YM?</stp>
        <stp>High</stp>
        <tr r="B7" s="2"/>
      </tp>
    </main>
    <main first="cqgxl.rtd">
      <tp>
        <v>1501.7</v>
        <stp/>
        <stp>ContractData</stp>
        <stp>GCEZ19</stp>
        <stp>Open</stp>
        <tr r="I33" s="2"/>
      </tp>
    </main>
    <main first="cqgxl.rtd">
      <tp>
        <v>135.68</v>
        <stp/>
        <stp>ContractData</stp>
        <stp>DL?</stp>
        <stp>High</stp>
        <tr r="AC49" s="2"/>
      </tp>
    </main>
    <main first="cqgxl.rtd">
      <tp>
        <v>119.0859375</v>
        <stp/>
        <stp>ContractData</stp>
        <stp>FVAZ19</stp>
        <stp>Open</stp>
        <tr r="I41" s="2"/>
      </tp>
    </main>
    <main first="cqgxl.rtd">
      <tp t="s">
        <v>FGBXZ19</v>
        <stp/>
        <stp>ContractData</stp>
        <stp>FGBX?</stp>
        <stp>Symbol</stp>
        <tr r="F45" s="2"/>
      </tp>
    </main>
    <main first="cqgxl.rtd">
      <tp>
        <v>56.54</v>
        <stp/>
        <stp>ContractData</stp>
        <stp>CLEX19</stp>
        <stp>Open</stp>
        <tr r="I36" s="2"/>
      </tp>
      <tp>
        <v>0.75640000000000007</v>
        <stp/>
        <stp>ContractData</stp>
        <stp>CA6Z19</stp>
        <stp>Open</stp>
        <tr r="I26" s="2"/>
      </tp>
    </main>
    <main first="cqgxl.rtd">
      <tp>
        <v>1.2331000000000001</v>
        <stp/>
        <stp>ContractData</stp>
        <stp>BP6Z19</stp>
        <stp>Open</stp>
        <tr r="I25" s="2"/>
      </tp>
    </main>
    <main first="cqgxl.rtd">
      <tp>
        <v>130.390625</v>
        <stp/>
        <stp>ContractData</stp>
        <stp>TYAZ19</stp>
        <stp>High</stp>
        <tr r="K42" s="2"/>
      </tp>
      <tp>
        <v>5.0160000000000003E-2</v>
        <stp/>
        <stp>ContractData</stp>
        <stp>MX6Z19</stp>
        <stp>Open</stp>
        <tr r="I30" s="2"/>
      </tp>
    </main>
    <main first="cqgxl.rtd">
      <tp>
        <v>162.4375</v>
        <stp/>
        <stp>ContractData</stp>
        <stp>USAZ19</stp>
        <stp>High</stp>
        <tr r="K43" s="2"/>
      </tp>
    </main>
    <main first="cqgxl.rtd">
      <tp>
        <v>135.6</v>
        <stp/>
        <stp>ContractData</stp>
        <stp>DLZ19</stp>
        <stp>Y_Settlement</stp>
        <tr r="H47" s="2"/>
      </tp>
      <tp>
        <v>12358.5</v>
        <stp/>
        <stp>ContractData</stp>
        <stp>DDZ19</stp>
        <stp>Y_Settlement</stp>
        <tr r="H16" s="2"/>
      </tp>
      <tp>
        <v>174.21</v>
        <stp/>
        <stp>ContractData</stp>
        <stp>DBZ19</stp>
        <stp>Y_Settlement</stp>
        <tr r="H44" s="2"/>
      </tp>
      <tp>
        <v>2963.75</v>
        <stp/>
        <stp>ContractData</stp>
        <stp>EPZ19</stp>
        <stp>Y_Settlement</stp>
        <tr r="H12" s="2"/>
      </tp>
      <tp>
        <v>0.89260000000000006</v>
        <stp/>
        <stp>ContractData</stp>
        <stp>EBZ19</stp>
        <stp>Y_Settlement</stp>
        <tr r="H48" s="2"/>
        <tr r="H31" s="2"/>
      </tp>
    </main>
    <main first="cqgxl.rtd">
      <tp>
        <v>26796</v>
        <stp/>
        <stp>ContractData</stp>
        <stp>YMZ19</stp>
        <stp>Y_Settlement</stp>
        <tr r="H11" s="2"/>
      </tp>
    </main>
    <main first="cqgxl.rtd">
      <tp>
        <v>26928</v>
        <stp/>
        <stp>ContractData</stp>
        <stp>YMZ19</stp>
        <stp>Close</stp>
        <tr r="N11" s="2"/>
      </tp>
      <tp>
        <v>12429.5</v>
        <stp/>
        <stp>ContractData</stp>
        <stp>DD?</stp>
        <stp>High</stp>
        <tr r="Q7" s="2"/>
      </tp>
    </main>
    <main first="cqgxl.rtd">
      <tp>
        <v>21850</v>
        <stp/>
        <stp>ContractData</stp>
        <stp>NKDZ19</stp>
        <stp>Open</stp>
        <tr r="I20" s="2"/>
      </tp>
    </main>
    <main first="cqgxl.rtd">
      <tp>
        <v>2.38</v>
        <stp/>
        <stp>ContractData</stp>
        <stp>NGEX19</stp>
        <stp>Open</stp>
        <tr r="I39" s="2"/>
      </tp>
      <tp>
        <v>0.63030000000000008</v>
        <stp/>
        <stp>ContractData</stp>
        <stp>NE6Z19</stp>
        <stp>Open</stp>
        <tr r="I29" s="2"/>
      </tp>
    </main>
    <main first="cqgxl.rtd">
      <tp>
        <v>135.51</v>
        <stp/>
        <stp>ContractData</stp>
        <stp>DL?</stp>
        <stp>Low</stp>
        <tr r="AC50" s="2"/>
      </tp>
    </main>
    <main first="cqgxl.rtd">
      <tp>
        <v>173.77</v>
        <stp/>
        <stp>ContractData</stp>
        <stp>DB?</stp>
        <stp>Low</stp>
        <tr r="AC32" s="2"/>
      </tp>
    </main>
    <main first="cqgxl.rtd">
      <tp>
        <v>12331.5</v>
        <stp/>
        <stp>ContractData</stp>
        <stp>DD?</stp>
        <stp>Low</stp>
        <tr r="Q8" s="2"/>
      </tp>
    </main>
    <main first="cqgxl.rtd">
      <tp>
        <v>5678.5</v>
        <stp/>
        <stp>ContractData</stp>
        <stp>PILV19</stp>
        <stp>High</stp>
        <tr r="K19" s="2"/>
      </tp>
    </main>
    <main first="cqgxl.rtd">
      <tp>
        <v>0.88550000000000006</v>
        <stp/>
        <stp>ContractData</stp>
        <stp>EB?</stp>
        <stp>Low</stp>
        <tr r="AC56" s="2"/>
      </tp>
    </main>
    <main first="cqgxl.rtd">
      <tp>
        <v>2964.5</v>
        <stp/>
        <stp>ContractData</stp>
        <stp>EP?</stp>
        <stp>Low</stp>
        <tr r="E8" s="2"/>
      </tp>
    </main>
    <main first="cqgxl.rtd">
      <tp>
        <v>174.36</v>
        <stp/>
        <stp>ContractData</stp>
        <stp>DB?</stp>
        <stp>High</stp>
        <tr r="AC31" s="2"/>
      </tp>
      <tp>
        <v>0.89285000000000003</v>
        <stp/>
        <stp>ContractData</stp>
        <stp>EB?</stp>
        <stp>High</stp>
        <tr r="AC55" s="2"/>
      </tp>
    </main>
    <main first="cqgxl.rtd">
      <tp>
        <v>1.9421000000000002</v>
        <stp/>
        <stp>ContractData</stp>
        <stp>HOEX19</stp>
        <stp>Open</stp>
        <tr r="I37" s="2"/>
      </tp>
      <tp>
        <v>7405</v>
        <stp/>
        <stp>ContractData</stp>
        <stp>QFAZ19</stp>
        <stp>High</stp>
        <tr r="K18" s="2"/>
      </tp>
      <tp>
        <v>134.5</v>
        <stp/>
        <stp>ContractData</stp>
        <stp>QGAZ19</stp>
        <stp>High</stp>
        <tr r="K46" s="2"/>
      </tp>
    </main>
    <main first="cqgxl.rtd">
      <tp>
        <v>1532.6000000000001</v>
        <stp/>
        <stp>ContractData</stp>
        <stp>RTYZ19</stp>
        <stp>High</stp>
        <tr r="K15" s="2"/>
      </tp>
    </main>
    <main first="cqgxl.rtd">
      <tp>
        <v>1.6188</v>
        <stp/>
        <stp>ContractData</stp>
        <stp>RBEX19</stp>
        <stp>High</stp>
        <tr r="K38" s="2"/>
      </tp>
    </main>
    <main first="cqgxl.rtd">
      <tp>
        <v>9.3045000000000003E-3</v>
        <stp/>
        <stp>ContractData</stp>
        <stp>JY6Z19</stp>
        <stp>Open</stp>
        <tr r="I24" s="2"/>
      </tp>
    </main>
    <main first="cqgxl.rtd">
      <tp>
        <v>17.66</v>
        <stp/>
        <stp>ContractData</stp>
        <stp>SIEZ19</stp>
        <stp>High</stp>
        <tr r="K34" s="2"/>
      </tp>
      <tp>
        <v>940.80000000000007</v>
        <stp/>
        <stp>ContractData</stp>
        <stp>PLEF20</stp>
        <stp>High</stp>
        <tr r="K35" s="2"/>
      </tp>
      <tp>
        <v>1.0159</v>
        <stp/>
        <stp>ContractData</stp>
        <stp>SF6Z19</stp>
        <stp>High</stp>
        <tr r="K27" s="2"/>
      </tp>
    </main>
    <main first="cqgxl.rtd">
      <tp>
        <v>162.09375</v>
        <stp/>
        <stp>ContractData</stp>
        <stp>USAZ19</stp>
        <stp>Open</stp>
        <tr r="I43" s="2"/>
      </tp>
    </main>
    <main first="cqgxl.rtd">
      <tp>
        <v>26804</v>
        <stp/>
        <stp>ContractData</stp>
        <stp>YM?</stp>
        <stp>Low</stp>
        <tr r="B8" s="2"/>
      </tp>
    </main>
    <main first="cqgxl.rtd">
      <tp>
        <v>5.0210000000000005E-2</v>
        <stp/>
        <stp>ContractData</stp>
        <stp>MX6Z19</stp>
        <stp>High</stp>
        <tr r="K30" s="2"/>
      </tp>
    </main>
    <main first="cqgxl.rtd">
      <tp>
        <v>130.21875</v>
        <stp/>
        <stp>ContractData</stp>
        <stp>TYAZ19</stp>
        <stp>Open</stp>
        <tr r="I42" s="2"/>
      </tp>
    </main>
    <main first="cqgxl.rtd">
      <tp>
        <v>217.42000000000002</v>
        <stp/>
        <stp>ContractData</stp>
        <stp>FGBX?</stp>
        <stp>Close</stp>
        <tr r="G26" s="4"/>
        <tr r="AD38" s="2"/>
        <tr r="AC36" s="2"/>
      </tp>
    </main>
    <main first="cqgxl.rtd">
      <tp>
        <v>21855</v>
        <stp/>
        <stp>ContractData</stp>
        <stp>NKDZ19</stp>
        <stp>High</stp>
        <tr r="K20" s="2"/>
      </tp>
      <tp>
        <v>0.63070000000000004</v>
        <stp/>
        <stp>ContractData</stp>
        <stp>NE6Z19</stp>
        <stp>High</stp>
        <tr r="K29" s="2"/>
      </tp>
      <tp>
        <v>2.3919999999999999</v>
        <stp/>
        <stp>ContractData</stp>
        <stp>NGEX19</stp>
        <stp>High</stp>
        <tr r="K39" s="2"/>
      </tp>
    </main>
    <main first="cqgxl.rtd">
      <tp>
        <v>1.9500000000000002</v>
        <stp/>
        <stp>ContractData</stp>
        <stp>HOEX19</stp>
        <stp>High</stp>
        <tr r="K37" s="2"/>
      </tp>
      <tp>
        <v>7373.5</v>
        <stp/>
        <stp>ContractData</stp>
        <stp>QFAZ19</stp>
        <stp>Open</stp>
        <tr r="I18" s="2"/>
      </tp>
      <tp>
        <v>133.9</v>
        <stp/>
        <stp>ContractData</stp>
        <stp>QGAZ19</stp>
        <stp>Open</stp>
        <tr r="I46" s="2"/>
      </tp>
    </main>
    <main first="cqgxl.rtd">
      <tp>
        <v>5627.5</v>
        <stp/>
        <stp>ContractData</stp>
        <stp>PILV19</stp>
        <stp>Open</stp>
        <tr r="I19" s="2"/>
      </tp>
    </main>
    <main first="cqgxl.rtd">
      <tp>
        <v>174.18</v>
        <stp/>
        <stp>ContractData</stp>
        <stp>DBZ19</stp>
        <stp>Close</stp>
        <tr r="N44" s="2"/>
      </tp>
    </main>
    <main first="cqgxl.rtd">
      <tp>
        <v>12414</v>
        <stp/>
        <stp>ContractData</stp>
        <stp>DDZ19</stp>
        <stp>Close</stp>
        <tr r="N16" s="2"/>
      </tp>
    </main>
    <main first="cqgxl.rtd">
      <tp>
        <v>135.62</v>
        <stp/>
        <stp>ContractData</stp>
        <stp>DLZ19</stp>
        <stp>Close</stp>
        <tr r="N47" s="2"/>
      </tp>
    </main>
    <main first="cqgxl.rtd">
      <tp>
        <v>9.3264999999999997E-3</v>
        <stp/>
        <stp>ContractData</stp>
        <stp>JY6Z19</stp>
        <stp>High</stp>
        <tr r="K24" s="2"/>
      </tp>
    </main>
    <main first="cqgxl.rtd">
      <tp>
        <v>17.59</v>
        <stp/>
        <stp>ContractData</stp>
        <stp>SIEZ19</stp>
        <stp>Open</stp>
        <tr r="I34" s="2"/>
      </tp>
    </main>
    <main first="cqgxl.rtd">
      <tp>
        <v>1.0152000000000001</v>
        <stp/>
        <stp>ContractData</stp>
        <stp>SF6Z19</stp>
        <stp>Open</stp>
        <tr r="I27" s="2"/>
      </tp>
      <tp>
        <v>936.5</v>
        <stp/>
        <stp>ContractData</stp>
        <stp>PLEF20</stp>
        <stp>Open</stp>
        <tr r="I35" s="2"/>
      </tp>
    </main>
    <main first="cqgxl.rtd">
      <tp>
        <v>2978.75</v>
        <stp/>
        <stp>ContractData</stp>
        <stp>EPZ19</stp>
        <stp>Close</stp>
        <tr r="N12" s="2"/>
      </tp>
    </main>
    <main first="cqgxl.rtd">
      <tp>
        <v>0.88940000000000008</v>
        <stp/>
        <stp>ContractData</stp>
        <stp>EBZ19</stp>
        <stp>Close</stp>
        <tr r="N48" s="2"/>
        <tr r="N31" s="2"/>
      </tp>
    </main>
    <main first="cqgxl.rtd">
      <tp>
        <v>1529.8000000000002</v>
        <stp/>
        <stp>ContractData</stp>
        <stp>RTYZ19</stp>
        <stp>Open</stp>
        <tr r="I15" s="2"/>
      </tp>
      <tp>
        <v>1.6164000000000001</v>
        <stp/>
        <stp>ContractData</stp>
        <stp>RBEX19</stp>
        <stp>Open</stp>
        <tr r="I38" s="2"/>
      </tp>
    </main>
    <main first="cqgxl.rtd">
      <tp t="s">
        <v>YMZ19</v>
        <stp/>
        <stp>ContractData</stp>
        <stp>YM?</stp>
        <stp>Symbol</stp>
        <tr r="F11" s="2"/>
      </tp>
    </main>
    <main first="cqgxl.rtd">
      <tp t="s">
        <v>DBZ19</v>
        <stp/>
        <stp>ContractData</stp>
        <stp>DB?</stp>
        <stp>Symbol</stp>
        <tr r="F44" s="2"/>
      </tp>
      <tp t="s">
        <v>DDZ19</v>
        <stp/>
        <stp>ContractData</stp>
        <stp>DD?</stp>
        <stp>Symbol</stp>
        <tr r="F16" s="2"/>
      </tp>
      <tp t="s">
        <v>DLZ19</v>
        <stp/>
        <stp>ContractData</stp>
        <stp>DL?</stp>
        <stp>Symbol</stp>
        <tr r="F47" s="2"/>
      </tp>
    </main>
    <main first="cqgxl.rtd">
      <tp t="s">
        <v>EPZ19</v>
        <stp/>
        <stp>ContractData</stp>
        <stp>EP?</stp>
        <stp>Symbol</stp>
        <tr r="F12" s="2"/>
      </tp>
      <tp t="s">
        <v>EBZ19</v>
        <stp/>
        <stp>ContractData</stp>
        <stp>EB?</stp>
        <stp>Symbol</stp>
        <tr r="F31" s="2"/>
        <tr r="F48" s="2"/>
      </tp>
    </main>
    <main first="cqgxl.rtd">
      <tp>
        <v>99.115000000000009</v>
        <stp/>
        <stp>ContractData</stp>
        <stp>DXEZ19</stp>
        <stp>High</stp>
        <tr r="K22" s="2"/>
      </tp>
    </main>
    <main first="cqgxl.rtd">
      <tp>
        <v>3560</v>
        <stp/>
        <stp>ContractData</stp>
        <stp>DSXZ19</stp>
        <stp>High</stp>
        <tr r="K17" s="2"/>
      </tp>
    </main>
    <main first="cqgxl.rtd">
      <tp>
        <v>0.67859999999999998</v>
        <stp/>
        <stp>ContractData</stp>
        <stp>DA6Z19</stp>
        <stp>High</stp>
        <tr r="K28" s="2"/>
      </tp>
    </main>
    <main first="cqgxl.rtd">
      <tp>
        <v>1.1008</v>
        <stp/>
        <stp>ContractData</stp>
        <stp>EU6Z19</stp>
        <stp>High</stp>
        <tr r="K23" s="2"/>
      </tp>
      <tp>
        <v>1934.5</v>
        <stp/>
        <stp>ContractData</stp>
        <stp>EMDZ19</stp>
        <stp>High</stp>
        <tr r="K14" s="2"/>
      </tp>
      <tp>
        <v>7759</v>
        <stp/>
        <stp>ContractData</stp>
        <stp>ENQZ19</stp>
        <stp>High</stp>
        <tr r="K13" s="2"/>
      </tp>
    </main>
    <main first="cqgxl.rtd">
      <tp>
        <v>119.1796875</v>
        <stp/>
        <stp>ContractData</stp>
        <stp>FVAZ19</stp>
        <stp>High</stp>
        <tr r="K41" s="2"/>
      </tp>
    </main>
    <main first="cqgxl.rtd">
      <tp>
        <v>1507.2</v>
        <stp/>
        <stp>ContractData</stp>
        <stp>GCEZ19</stp>
        <stp>High</stp>
        <tr r="K33" s="2"/>
      </tp>
    </main>
    <main first="cqgxl.rtd">
      <tp>
        <v>1.2382</v>
        <stp/>
        <stp>ContractData</stp>
        <stp>BP6Z19</stp>
        <stp>High</stp>
        <tr r="K25" s="2"/>
      </tp>
    </main>
    <main first="cqgxl.rtd">
      <tp>
        <v>218.12</v>
        <stp/>
        <stp>ContractData</stp>
        <stp>FGBXZ19</stp>
        <stp>Y_Settlement</stp>
        <tr r="H45" s="2"/>
      </tp>
    </main>
    <main first="cqgxl.rtd">
      <tp>
        <v>2981.25</v>
        <stp/>
        <stp>ContractData</stp>
        <stp>EP?</stp>
        <stp>High</stp>
        <tr r="E7" s="2"/>
      </tp>
      <tp>
        <v>56.57</v>
        <stp/>
        <stp>ContractData</stp>
        <stp>CLEX19</stp>
        <stp>High</stp>
        <tr r="K36" s="2"/>
      </tp>
      <tp>
        <v>0.75700000000000001</v>
        <stp/>
        <stp>ContractData</stp>
        <stp>CA6Z19</stp>
        <stp>High</stp>
        <tr r="K26" s="2"/>
      </tp>
    </main>
    <main first="cqgxl.rtd">
      <tp>
        <v>1.2336</v>
        <stp/>
        <stp>ContractData</stp>
        <stp>BP6Z19</stp>
        <stp>Close</stp>
        <tr r="N25" s="2"/>
      </tp>
    </main>
    <main first="cqgxl.rtd">
      <tp>
        <v>218.58</v>
        <stp/>
        <stp>ContractData</stp>
        <stp>FGBXZ19</stp>
        <stp>Open</stp>
        <tr r="I45" s="2"/>
      </tp>
    </main>
    <main first="cqgxl.rtd">
      <tp>
        <v>21680</v>
        <stp/>
        <stp>ContractData</stp>
        <stp>NKD?</stp>
        <stp>Low</stp>
        <tr r="AC8" s="2"/>
      </tp>
    </main>
    <main first="cqgxl.rtd">
      <tp t="s">
        <v>BP6Z19</v>
        <stp/>
        <stp>ContractData</stp>
        <stp>BP6?</stp>
        <stp>Symbol</stp>
        <tr r="F25" s="2"/>
      </tp>
    </main>
    <main first="cqgxl.rtd">
      <tp>
        <v>162.09375</v>
        <stp/>
        <stp>ContractData</stp>
        <stp>USAZ19</stp>
        <stp>Close</stp>
        <tr r="N43" s="2"/>
      </tp>
    </main>
    <main first="cqgxl.rtd">
      <tp>
        <v>17.05</v>
        <stp/>
        <stp>ContractData</stp>
        <stp>SIE?</stp>
        <stp>Low</stp>
        <tr r="B20" s="2"/>
      </tp>
      <tp>
        <v>3555</v>
        <stp/>
        <stp>ContractData</stp>
        <stp>DSXZ19</stp>
        <stp>Close</stp>
        <tr r="N17" s="2"/>
      </tp>
      <tp t="s">
        <v>CLEX19</v>
        <stp/>
        <stp>ContractData</stp>
        <stp>CLE?</stp>
        <stp>Symbol</stp>
        <tr r="F36" s="2"/>
      </tp>
    </main>
    <main first="cqgxl.rtd">
      <tp>
        <v>5619.5</v>
        <stp/>
        <stp>ContractData</stp>
        <stp>PIL?</stp>
        <stp>Low</stp>
        <tr r="Z8" s="2"/>
      </tp>
      <tp t="s">
        <v>CA6Z19</v>
        <stp/>
        <stp>ContractData</stp>
        <stp>CA6?</stp>
        <stp>Symbol</stp>
        <tr r="F26" s="2"/>
      </tp>
    </main>
    <main first="cqgxl.rtd">
      <tp>
        <v>135.6</v>
        <stp/>
        <stp>ContractData</stp>
        <stp>DL?</stp>
        <stp>Y_Settlement</stp>
        <tr r="G15" s="4"/>
        <tr r="G15" s="4"/>
        <tr r="AD49" s="2"/>
        <tr r="AD50" s="2"/>
        <tr r="AD50" s="2"/>
      </tp>
    </main>
    <main first="cqgxl.rtd">
      <tp>
        <v>1.5943000000000001</v>
        <stp/>
        <stp>ContractData</stp>
        <stp>RBE?</stp>
        <stp>Close</stp>
        <tr r="G30" s="4"/>
        <tr r="B42" s="2"/>
        <tr r="C44" s="2"/>
      </tp>
      <tp>
        <v>1521.7</v>
        <stp/>
        <stp>ContractData</stp>
        <stp>RTY?</stp>
        <stp>Close</stp>
        <tr r="G21" s="4"/>
        <tr r="N6" s="2"/>
        <tr r="O8" s="2"/>
      </tp>
    </main>
    <main first="cqgxl.rtd">
      <tp>
        <v>1.0091000000000001</v>
        <stp/>
        <stp>ContractData</stp>
        <stp>SF6?</stp>
        <stp>Close</stp>
        <tr r="G29" s="4"/>
        <tr r="R56" s="2"/>
        <tr r="Q54" s="2"/>
      </tp>
      <tp>
        <v>17.145</v>
        <stp/>
        <stp>ContractData</stp>
        <stp>SIE?</stp>
        <stp>Close</stp>
        <tr r="G35" s="4"/>
        <tr r="B18" s="2"/>
        <tr r="C20" s="2"/>
      </tp>
    </main>
    <main first="cqgxl.rtd">
      <tp>
        <v>5672.5</v>
        <stp/>
        <stp>ContractData</stp>
        <stp>PIL?</stp>
        <stp>Close</stp>
        <tr r="G3" s="4"/>
        <tr r="AA8" s="2"/>
        <tr r="Z6" s="2"/>
      </tp>
      <tp>
        <v>890.5</v>
        <stp/>
        <stp>ContractData</stp>
        <stp>PLE?</stp>
        <stp>Close</stp>
        <tr r="G36" s="4"/>
        <tr r="B24" s="2"/>
        <tr r="C26" s="2"/>
      </tp>
      <tp>
        <v>7375</v>
        <stp/>
        <stp>ContractData</stp>
        <stp>QFA?</stp>
        <stp>Close</stp>
        <tr r="G12" s="4"/>
        <tr r="W6" s="2"/>
        <tr r="X8" s="2"/>
      </tp>
      <tp>
        <v>134.29</v>
        <stp/>
        <stp>ContractData</stp>
        <stp>QGA?</stp>
        <stp>Close</stp>
        <tr r="G16" s="4"/>
        <tr r="AC42" s="2"/>
        <tr r="AD44" s="2"/>
      </tp>
    </main>
    <main first="cqgxl.rtd">
      <tp>
        <v>130.28125</v>
        <stp/>
        <stp>ContractData</stp>
        <stp>TYA?</stp>
        <stp>Close</stp>
        <tr r="G19" s="4"/>
        <tr r="AD20" s="2"/>
        <tr r="AD19" s="2"/>
        <tr r="AC18" s="2"/>
      </tp>
      <tp>
        <v>162.09375</v>
        <stp/>
        <stp>ContractData</stp>
        <stp>USA?</stp>
        <stp>Close</stp>
        <tr r="G20" s="4"/>
        <tr r="AC24" s="2"/>
        <tr r="AD26" s="2"/>
        <tr r="AD25" s="2"/>
      </tp>
    </main>
    <main first="cqgxl.rtd">
      <tp>
        <v>1.2336</v>
        <stp/>
        <stp>ContractData</stp>
        <stp>BP6?</stp>
        <stp>Close</stp>
        <tr r="G13" s="4"/>
        <tr r="K54" s="2"/>
        <tr r="L56" s="2"/>
      </tp>
      <tp>
        <v>0.75614999999999999</v>
        <stp/>
        <stp>ContractData</stp>
        <stp>CA6?</stp>
        <stp>Close</stp>
        <tr r="G14" s="4"/>
        <tr r="O56" s="2"/>
        <tr r="N54" s="2"/>
      </tp>
      <tp>
        <v>55.19</v>
        <stp/>
        <stp>ContractData</stp>
        <stp>CLE?</stp>
        <stp>Close</stp>
        <tr r="G32" s="4"/>
        <tr r="B30" s="2"/>
        <tr r="C32" s="2"/>
      </tp>
    </main>
    <main first="cqgxl.rtd">
      <tp>
        <v>119.1484375</v>
        <stp/>
        <stp>ContractData</stp>
        <stp>FVA?</stp>
        <stp>Close</stp>
        <tr r="G18" s="4"/>
        <tr r="AD14" s="2"/>
        <tr r="Z19" s="2"/>
        <tr r="Z20" s="2"/>
        <tr r="AD13" s="2"/>
        <tr r="Z21" s="2"/>
        <tr r="AC12" s="2"/>
      </tp>
      <tp>
        <v>1476.8000000000002</v>
        <stp/>
        <stp>ContractData</stp>
        <stp>GCE?</stp>
        <stp>Close</stp>
        <tr r="G33" s="4"/>
        <tr r="C14" s="2"/>
        <tr r="B12" s="2"/>
      </tp>
    </main>
    <main first="cqgxl.rtd">
      <tp>
        <v>0.6764</v>
        <stp/>
        <stp>ContractData</stp>
        <stp>DA6?</stp>
        <stp>Close</stp>
        <tr r="G22" s="4"/>
        <tr r="U56" s="2"/>
        <tr r="T54" s="2"/>
      </tp>
      <tp>
        <v>3555</v>
        <stp/>
        <stp>ContractData</stp>
        <stp>DSX?</stp>
        <stp>Close</stp>
        <tr r="G4" s="4"/>
        <tr r="U8" s="2"/>
        <tr r="T6" s="2"/>
      </tp>
      <tp>
        <v>98.975000000000009</v>
        <stp/>
        <stp>ContractData</stp>
        <stp>DXE?</stp>
        <stp>Close</stp>
        <tr r="G11" s="4"/>
        <tr r="B54" s="2"/>
        <tr r="C56" s="2"/>
      </tp>
      <tp>
        <v>1931.3000000000002</v>
        <stp/>
        <stp>ContractData</stp>
        <stp>EMD?</stp>
        <stp>Close</stp>
        <tr r="G10" s="4"/>
        <tr r="K6" s="2"/>
        <tr r="L8" s="2"/>
      </tp>
      <tp>
        <v>7750.25</v>
        <stp/>
        <stp>ContractData</stp>
        <stp>ENQ?</stp>
        <stp>Close</stp>
        <tr r="G5" s="4"/>
        <tr r="I8" s="2"/>
        <tr r="H6" s="2"/>
      </tp>
      <tp>
        <v>1.0971500000000001</v>
        <stp/>
        <stp>ContractData</stp>
        <stp>EU6?</stp>
        <stp>Close</stp>
        <tr r="G25" s="4"/>
        <tr r="F56" s="2"/>
        <tr r="E54" s="2"/>
      </tp>
    </main>
    <main first="cqgxl.rtd">
      <tp>
        <v>9.2969999999999997E-3</v>
        <stp/>
        <stp>ContractData</stp>
        <stp>JY6?</stp>
        <stp>Close</stp>
        <tr r="G24" s="4"/>
        <tr r="H54" s="2"/>
        <tr r="I56" s="2"/>
      </tp>
    </main>
    <main first="cqgxl.rtd">
      <tp>
        <v>1.9175</v>
        <stp/>
        <stp>ContractData</stp>
        <stp>HOE?</stp>
        <stp>Close</stp>
        <tr r="G31" s="4"/>
        <tr r="B36" s="2"/>
        <tr r="C38" s="2"/>
      </tp>
    </main>
    <main first="cqgxl.rtd">
      <tp>
        <v>0.62750000000000006</v>
        <stp/>
        <stp>ContractData</stp>
        <stp>NE6?</stp>
        <stp>Close</stp>
        <tr r="G28" s="4"/>
        <tr r="X56" s="2"/>
        <tr r="W54" s="2"/>
      </tp>
      <tp>
        <v>2.3370000000000002</v>
        <stp/>
        <stp>ContractData</stp>
        <stp>NGE?</stp>
        <stp>Close</stp>
        <tr r="G34" s="4"/>
        <tr r="C50" s="2"/>
        <tr r="B48" s="2"/>
      </tp>
      <tp>
        <v>21825</v>
        <stp/>
        <stp>ContractData</stp>
        <stp>NKD?</stp>
        <stp>Close</stp>
        <tr r="G9" s="4"/>
        <tr r="AC6" s="2"/>
        <tr r="Z12" s="2"/>
        <tr r="AD8" s="2"/>
      </tp>
    </main>
    <main first="cqgxl.rtd">
      <tp>
        <v>5.0040000000000001E-2</v>
        <stp/>
        <stp>ContractData</stp>
        <stp>MX6?</stp>
        <stp>Close</stp>
        <tr r="G23" s="4"/>
        <tr r="AA56" s="2"/>
        <tr r="Z54" s="2"/>
      </tp>
    </main>
    <main first="cqgxl.rtd">
      <tp t="s">
        <v>DXEZ19</v>
        <stp/>
        <stp>ContractData</stp>
        <stp>DXE?</stp>
        <stp>Symbol</stp>
        <tr r="F22" s="2"/>
      </tp>
    </main>
    <main first="cqgxl.rtd">
      <tp>
        <v>7705.75</v>
        <stp/>
        <stp>ContractData</stp>
        <stp>ENQ?</stp>
        <stp>Low</stp>
        <tr r="H8" s="2"/>
      </tp>
    </main>
    <main first="cqgxl.rtd">
      <tp t="s">
        <v>DSXZ19</v>
        <stp/>
        <stp>ContractData</stp>
        <stp>DSX?</stp>
        <stp>Symbol</stp>
        <tr r="F17" s="2"/>
      </tp>
    </main>
    <main first="cqgxl.rtd">
      <tp>
        <v>1521.7</v>
        <stp/>
        <stp>ContractData</stp>
        <stp>RTYZ19</stp>
        <stp>Close</stp>
        <tr r="N15" s="2"/>
      </tp>
    </main>
    <main first="cqgxl.rtd">
      <tp t="s">
        <v>DA6Z19</v>
        <stp/>
        <stp>ContractData</stp>
        <stp>DA6?</stp>
        <stp>Symbol</stp>
        <tr r="F28" s="2"/>
      </tp>
    </main>
    <main first="cqgxl.rtd">
      <tp>
        <v>26796</v>
        <stp/>
        <stp>ContractData</stp>
        <stp>YM?</stp>
        <stp>Y_Settlement</stp>
        <tr r="G7" s="4"/>
        <tr r="G7" s="4"/>
        <tr r="C7" s="2"/>
        <tr r="C8" s="2"/>
        <tr r="C8" s="2"/>
      </tp>
    </main>
    <main first="cqgxl.rtd">
      <tp>
        <v>1.0971500000000001</v>
        <stp/>
        <stp>ContractData</stp>
        <stp>EU6Z19</stp>
        <stp>Close</stp>
        <tr r="N23" s="2"/>
      </tp>
    </main>
    <main first="cqgxl.rtd">
      <tp t="s">
        <v>EU6Z19</v>
        <stp/>
        <stp>ContractData</stp>
        <stp>EU6?</stp>
        <stp>Symbol</stp>
        <tr r="F23" s="2"/>
      </tp>
      <tp>
        <v>1.9135000000000002</v>
        <stp/>
        <stp>ContractData</stp>
        <stp>HOE?</stp>
        <stp>Low</stp>
        <tr r="B38" s="2"/>
      </tp>
      <tp t="s">
        <v>ENQZ19</v>
        <stp/>
        <stp>ContractData</stp>
        <stp>ENQ?</stp>
        <stp>Symbol</stp>
        <tr r="F13" s="2"/>
      </tp>
      <tp t="s">
        <v>EMDZ19</v>
        <stp/>
        <stp>ContractData</stp>
        <stp>EMD?</stp>
        <stp>Symbol</stp>
        <tr r="F14" s="2"/>
      </tp>
    </main>
    <main first="cqgxl.rtd">
      <tp t="s">
        <v>FVAZ19</v>
        <stp/>
        <stp>ContractData</stp>
        <stp>FVA?</stp>
        <stp>Symbol</stp>
        <tr r="F41" s="2"/>
      </tp>
    </main>
    <main first="cqgxl.rtd">
      <tp>
        <v>119.1484375</v>
        <stp/>
        <stp>ContractData</stp>
        <stp>FVAZ19</stp>
        <stp>Close</stp>
        <tr r="N41" s="2"/>
      </tp>
    </main>
    <main first="cqgxl.rtd">
      <tp>
        <v>54.93</v>
        <stp/>
        <stp>ContractData</stp>
        <stp>CLE?</stp>
        <stp>Low</stp>
        <tr r="B32" s="2"/>
      </tp>
      <tp>
        <v>885.5</v>
        <stp/>
        <stp>ContractData</stp>
        <stp>PLE?</stp>
        <stp>Low</stp>
        <tr r="B26" s="2"/>
      </tp>
    </main>
    <main first="cqgxl.rtd">
      <tp>
        <v>9.3264999999999997E-3</v>
        <stp/>
        <stp>ContractData</stp>
        <stp>JY6?</stp>
        <stp>High</stp>
        <tr r="H55" s="2"/>
      </tp>
    </main>
    <main first="cqgxl.rtd">
      <tp>
        <v>5.0210000000000005E-2</v>
        <stp/>
        <stp>ContractData</stp>
        <stp>MX6?</stp>
        <stp>High</stp>
        <tr r="Z55" s="2"/>
      </tp>
      <tp>
        <v>0.63070000000000004</v>
        <stp/>
        <stp>ContractData</stp>
        <stp>NE6?</stp>
        <stp>High</stp>
        <tr r="W55" s="2"/>
      </tp>
      <tp>
        <v>1.2382</v>
        <stp/>
        <stp>ContractData</stp>
        <stp>BP6?</stp>
        <stp>High</stp>
        <tr r="K55" s="2"/>
      </tp>
      <tp>
        <v>0.75700000000000001</v>
        <stp/>
        <stp>ContractData</stp>
        <stp>CA6?</stp>
        <stp>High</stp>
        <tr r="N55" s="2"/>
      </tp>
      <tp>
        <v>0.67859999999999998</v>
        <stp/>
        <stp>ContractData</stp>
        <stp>DA6?</stp>
        <stp>High</stp>
        <tr r="T55" s="2"/>
      </tp>
      <tp>
        <v>1.1008</v>
        <stp/>
        <stp>ContractData</stp>
        <stp>EU6?</stp>
        <stp>High</stp>
        <tr r="E55" s="2"/>
      </tp>
      <tp>
        <v>1.0159</v>
        <stp/>
        <stp>ContractData</stp>
        <stp>SF6?</stp>
        <stp>High</stp>
        <tr r="Q55" s="2"/>
      </tp>
    </main>
    <main first="cqgxl.rtd">
      <tp>
        <v>1923.8000000000002</v>
        <stp/>
        <stp>ContractData</stp>
        <stp>EMD?</stp>
        <stp>Low</stp>
        <tr r="K8" s="2"/>
      </tp>
    </main>
    <main first="cqgxl.rtd">
      <tp t="s">
        <v>GCEZ19</v>
        <stp/>
        <stp>ContractData</stp>
        <stp>GCE?</stp>
        <stp>Symbol</stp>
        <tr r="F33" s="2"/>
      </tp>
    </main>
    <main first="cqgxl.rtd">
      <tp>
        <v>135.62</v>
        <stp/>
        <stp>ContractData</stp>
        <stp>DL?</stp>
        <stp>Close</stp>
        <tr r="G15" s="4"/>
        <tr r="AC48" s="2"/>
        <tr r="AD50" s="2"/>
      </tp>
      <tp>
        <v>174.18</v>
        <stp/>
        <stp>ContractData</stp>
        <stp>DB?</stp>
        <stp>Close</stp>
        <tr r="G17" s="4"/>
        <tr r="AC30" s="2"/>
        <tr r="AD32" s="2"/>
      </tp>
      <tp>
        <v>12414</v>
        <stp/>
        <stp>ContractData</stp>
        <stp>DD?</stp>
        <stp>Close</stp>
        <tr r="G8" s="4"/>
        <tr r="R8" s="2"/>
        <tr r="Q6" s="2"/>
      </tp>
      <tp>
        <v>0.88940000000000008</v>
        <stp/>
        <stp>ContractData</stp>
        <stp>EB?</stp>
        <stp>Close</stp>
        <tr r="G27" s="4"/>
        <tr r="AD56" s="2"/>
        <tr r="AC54" s="2"/>
      </tp>
      <tp>
        <v>2978.75</v>
        <stp/>
        <stp>ContractData</stp>
        <stp>EP?</stp>
        <stp>Close</stp>
        <tr r="G6" s="4"/>
        <tr r="F8" s="2"/>
        <tr r="E6" s="2"/>
      </tp>
      <tp>
        <v>26928</v>
        <stp/>
        <stp>ContractData</stp>
        <stp>YM?</stp>
        <stp>Close</stp>
        <tr r="G7" s="4"/>
        <tr r="B6" s="2"/>
        <tr r="C8" s="2"/>
      </tp>
    </main>
    <main first="cqgxl.rtd">
      <tp>
        <v>17.652000000000001</v>
        <stp/>
        <stp>ContractData</stp>
        <stp>SIEZ19</stp>
        <stp>Y_Settlement</stp>
        <tr r="H34" s="2"/>
      </tp>
      <tp>
        <v>1.016</v>
        <stp/>
        <stp>ContractData</stp>
        <stp>SF6Z19</stp>
        <stp>Y_Settlement</stp>
        <tr r="H27" s="2"/>
      </tp>
    </main>
    <main first="cqgxl.rtd">
      <tp>
        <v>936.1</v>
        <stp/>
        <stp>ContractData</stp>
        <stp>PLEF20</stp>
        <stp>Y_Settlement</stp>
        <tr r="H35" s="2"/>
      </tp>
    </main>
    <main first="cqgxl.rtd">
      <tp>
        <v>5.0040000000000001E-2</v>
        <stp/>
        <stp>ContractData</stp>
        <stp>MX6Z19</stp>
        <stp>Close</stp>
        <tr r="N30" s="2"/>
      </tp>
    </main>
    <main first="cqgxl.rtd">
      <tp>
        <v>98.975000000000009</v>
        <stp/>
        <stp>ContractData</stp>
        <stp>DXEZ19</stp>
        <stp>Close</stp>
        <tr r="N22" s="2"/>
      </tp>
      <tp>
        <v>1.5858000000000001</v>
        <stp/>
        <stp>ContractData</stp>
        <stp>RBE?</stp>
        <stp>Low</stp>
        <tr r="B44" s="2"/>
      </tp>
      <tp t="s">
        <v>HOEX19</v>
        <stp/>
        <stp>ContractData</stp>
        <stp>HOE?</stp>
        <stp>Symbol</stp>
        <tr r="F37" s="2"/>
      </tp>
    </main>
    <main first="cqgxl.rtd">
      <tp>
        <v>1.6065</v>
        <stp/>
        <stp>ContractData</stp>
        <stp>RBEX19</stp>
        <stp>Y_Settlement</stp>
        <tr r="H38" s="2"/>
      </tp>
    </main>
    <main first="cqgxl.rtd">
      <tp>
        <v>1524.1000000000001</v>
        <stp/>
        <stp>ContractData</stp>
        <stp>RTYZ19</stp>
        <stp>Y_Settlement</stp>
        <tr r="H15" s="2"/>
      </tp>
    </main>
    <main first="cqgxl.rtd">
      <tp t="s">
        <v>Euro Buxl (30yr): December 2019</v>
        <stp/>
        <stp>ContractData</stp>
        <stp>FGBX?</stp>
        <stp>LongDescription</stp>
        <tr r="H26" s="4"/>
        <tr r="H26" s="4"/>
        <tr r="AC35" s="2"/>
        <tr r="AC35" s="2"/>
      </tp>
    </main>
    <main first="cqgxl.rtd">
      <tp>
        <v>9.2969999999999997E-3</v>
        <stp/>
        <stp>ContractData</stp>
        <stp>JY6Z19</stp>
        <stp>Close</stp>
        <tr r="N24" s="2"/>
      </tp>
    </main>
    <main first="cqgxl.rtd">
      <tp>
        <v>130.28125</v>
        <stp/>
        <stp>ContractData</stp>
        <stp>TYAZ19</stp>
        <stp>Close</stp>
        <tr r="N42" s="2"/>
      </tp>
    </main>
    <main first="cqgxl.rtd">
      <tp>
        <v>1472.2</v>
        <stp/>
        <stp>ContractData</stp>
        <stp>GCE?</stp>
        <stp>Low</stp>
        <tr r="B14" s="2"/>
      </tp>
    </main>
    <main first="cqgxl.rtd">
      <tp>
        <v>7366.5</v>
        <stp/>
        <stp>ContractData</stp>
        <stp>QFAZ19</stp>
        <stp>Y_Settlement</stp>
        <tr r="H18" s="2"/>
      </tp>
    </main>
    <main first="cqgxl.rtd">
      <tp>
        <v>134.29</v>
        <stp/>
        <stp>ContractData</stp>
        <stp>QGAZ19</stp>
        <stp>Y_Settlement</stp>
        <tr r="H46" s="2"/>
      </tp>
    </main>
    <main first="cqgxl.rtd">
      <tp>
        <v>174.21</v>
        <stp/>
        <stp>ContractData</stp>
        <stp>DB?</stp>
        <stp>Y_Settlement</stp>
        <tr r="G17" s="4"/>
        <tr r="G17" s="4"/>
        <tr r="AD31" s="2"/>
        <tr r="AD32" s="2"/>
        <tr r="AD32" s="2"/>
      </tp>
      <tp>
        <v>0.89260000000000006</v>
        <stp/>
        <stp>ContractData</stp>
        <stp>EB?</stp>
        <stp>Y_Settlement</stp>
        <tr r="G27" s="4"/>
        <tr r="G27" s="4"/>
        <tr r="AD55" s="2"/>
        <tr r="AD56" s="2"/>
        <tr r="AD56" s="2"/>
      </tp>
    </main>
    <main first="cqgxl.rtd">
      <tp t="s">
        <v>JY6Z19</v>
        <stp/>
        <stp>ContractData</stp>
        <stp>JY6?</stp>
        <stp>Symbol</stp>
        <tr r="F24" s="2"/>
      </tp>
    </main>
    <main first="cqgxl.rtd">
      <tp>
        <v>5611</v>
        <stp/>
        <stp>ContractData</stp>
        <stp>PILV19</stp>
        <stp>Y_Settlement</stp>
        <tr r="H19" s="2"/>
      </tp>
    </main>
    <main first="cqgxl.rtd">
      <tp>
        <v>0.67580000000000007</v>
        <stp/>
        <stp>ContractData</stp>
        <stp>DA6?</stp>
        <stp>Low</stp>
        <tr r="T56" s="2"/>
      </tp>
      <tp>
        <v>0.75495000000000001</v>
        <stp/>
        <stp>ContractData</stp>
        <stp>CA6?</stp>
        <stp>Low</stp>
        <tr r="N56" s="2"/>
      </tp>
    </main>
    <main first="cqgxl.rtd">
      <tp>
        <v>12358.5</v>
        <stp/>
        <stp>ContractData</stp>
        <stp>DD?</stp>
        <stp>Y_Settlement</stp>
        <tr r="G8" s="4"/>
        <tr r="G8" s="4"/>
        <tr r="R7" s="2"/>
        <tr r="R8" s="2"/>
        <tr r="R8" s="2"/>
      </tp>
    </main>
    <main first="cqgxl.rtd">
      <tp>
        <v>1.0083</v>
        <stp/>
        <stp>ContractData</stp>
        <stp>SF6?</stp>
        <stp>Low</stp>
        <tr r="Q56" s="2"/>
      </tp>
    </main>
    <main first="cqgxl.rtd">
      <tp>
        <v>7366</v>
        <stp/>
        <stp>ContractData</stp>
        <stp>QFA?</stp>
        <stp>Low</stp>
        <tr r="W8" s="2"/>
      </tp>
    </main>
    <main first="cqgxl.rtd">
      <tp>
        <v>26951</v>
        <stp/>
        <stp>ContractData</stp>
        <stp>YMZ19</stp>
        <stp>High</stp>
        <tr r="K11" s="2"/>
      </tp>
    </main>
    <main first="cqgxl.rtd">
      <tp>
        <v>135.68</v>
        <stp/>
        <stp>ContractData</stp>
        <stp>DLZ19</stp>
        <stp>High</stp>
        <tr r="K47" s="2"/>
      </tp>
      <tp>
        <v>174.36</v>
        <stp/>
        <stp>ContractData</stp>
        <stp>DBZ19</stp>
        <stp>High</stp>
        <tr r="K44" s="2"/>
      </tp>
      <tp>
        <v>12429.5</v>
        <stp/>
        <stp>ContractData</stp>
        <stp>DDZ19</stp>
        <stp>High</stp>
        <tr r="K16" s="2"/>
      </tp>
      <tp>
        <v>0.89285000000000003</v>
        <stp/>
        <stp>ContractData</stp>
        <stp>EBZ19</stp>
        <stp>High</stp>
        <tr r="K48" s="2"/>
        <tr r="K31" s="2"/>
      </tp>
      <tp>
        <v>2981.25</v>
        <stp/>
        <stp>ContractData</stp>
        <stp>EPZ19</stp>
        <stp>High</stp>
        <tr r="K12" s="2"/>
      </tp>
    </main>
    <main first="cqgxl.rtd">
      <tp t="s">
        <v>MX6Z19</v>
        <stp/>
        <stp>ContractData</stp>
        <stp>MX6?</stp>
        <stp>Symbol</stp>
        <tr r="F30" s="2"/>
      </tp>
    </main>
    <main first="cqgxl.rtd">
      <tp>
        <v>2.331</v>
        <stp/>
        <stp>ContractData</stp>
        <stp>NGE?</stp>
        <stp>Low</stp>
        <tr r="B50" s="2"/>
      </tp>
      <tp>
        <v>133.9</v>
        <stp/>
        <stp>ContractData</stp>
        <stp>QGA?</stp>
        <stp>Low</stp>
        <tr r="AC44" s="2"/>
      </tp>
    </main>
    <main first="cqgxl.rtd">
      <tp>
        <v>162.34375</v>
        <stp/>
        <stp>ContractData</stp>
        <stp>USAZ19</stp>
        <stp>Y_Settlement</stp>
        <tr r="H43" s="2"/>
      </tp>
    </main>
    <main first="cqgxl.rtd">
      <tp t="s">
        <v>NKDZ19</v>
        <stp/>
        <stp>ContractData</stp>
        <stp>NKD?</stp>
        <stp>Symbol</stp>
        <tr r="F20" s="2"/>
      </tp>
    </main>
    <main first="cqgxl.rtd">
      <tp t="s">
        <v>NGEX19</v>
        <stp/>
        <stp>ContractData</stp>
        <stp>NGE?</stp>
        <stp>Symbol</stp>
        <tr r="F39" s="2"/>
      </tp>
      <tp t="s">
        <v>NE6Z19</v>
        <stp/>
        <stp>ContractData</stp>
        <stp>NE6?</stp>
        <stp>Symbol</stp>
        <tr r="F29" s="2"/>
      </tp>
    </main>
    <main first="cqgxl.rtd">
      <tp>
        <v>130.390625</v>
        <stp/>
        <stp>ContractData</stp>
        <stp>TYAZ19</stp>
        <stp>Y_Settlement</stp>
        <tr r="H42" s="2"/>
      </tp>
    </main>
    <main first="cqgxl.rtd">
      <tp>
        <v>0.62609999999999999</v>
        <stp/>
        <stp>ContractData</stp>
        <stp>NE6?</stp>
        <stp>Low</stp>
        <tr r="W56" s="2"/>
      </tp>
    </main>
    <main first="cqgxl.rtd">
      <tp t="s">
        <v>PILV19</v>
        <stp/>
        <stp>ContractData</stp>
        <stp>PIL?</stp>
        <stp>Symbol</stp>
        <tr r="F19" s="2"/>
      </tp>
    </main>
    <main first="cqgxl.rtd">
      <tp t="s">
        <v>PLEF20</v>
        <stp/>
        <stp>ContractData</stp>
        <stp>PLE?</stp>
        <stp>Symbol</stp>
        <tr r="F35" s="2"/>
      </tp>
    </main>
    <main first="cqgxl.rtd">
      <tp>
        <v>9.3204999999999989E-3</v>
        <stp/>
        <stp>ContractData</stp>
        <stp>JY6Z19</stp>
        <stp>Y_Settlement</stp>
        <tr r="H24" s="2"/>
      </tp>
    </main>
    <main first="cqgxl.rtd">
      <tp>
        <v>0.75614999999999999</v>
        <stp/>
        <stp>ContractData</stp>
        <stp>CA6Z19</stp>
        <stp>Close</stp>
        <tr r="N26" s="2"/>
      </tp>
      <tp>
        <v>0.6764</v>
        <stp/>
        <stp>ContractData</stp>
        <stp>DA6Z19</stp>
        <stp>Close</stp>
        <tr r="N28" s="2"/>
      </tp>
    </main>
    <main first="cqgxl.rtd">
      <tp t="s">
        <v>QFAZ19</v>
        <stp/>
        <stp>ContractData</stp>
        <stp>QFA?</stp>
        <stp>Symbol</stp>
        <tr r="F18" s="2"/>
      </tp>
    </main>
    <main first="cqgxl.rtd">
      <tp t="s">
        <v>QGAZ19</v>
        <stp/>
        <stp>ContractData</stp>
        <stp>QGA?</stp>
        <stp>Symbol</stp>
        <tr r="F46" s="2"/>
      </tp>
    </main>
    <main first="cqgxl.rtd">
      <tp>
        <v>5.0010000000000006E-2</v>
        <stp/>
        <stp>ContractData</stp>
        <stp>MX6?</stp>
        <stp>Low</stp>
        <tr r="Z56" s="2"/>
      </tp>
    </main>
    <main first="cqgxl.rtd">
      <tp>
        <v>1.5943000000000001</v>
        <stp/>
        <stp>ContractData</stp>
        <stp>RBEX19</stp>
        <stp>Close</stp>
        <tr r="N38" s="2"/>
      </tp>
    </main>
    <main first="cqgxl.rtd">
      <tp t="s">
        <v>RTYZ19</v>
        <stp/>
        <stp>ContractData</stp>
        <stp>RTY?</stp>
        <stp>Symbol</stp>
        <tr r="F15" s="2"/>
      </tp>
    </main>
    <main first="cqgxl.rtd">
      <tp>
        <v>98.710000000000008</v>
        <stp/>
        <stp>ContractData</stp>
        <stp>DXE?</stp>
        <stp>Low</stp>
        <tr r="B56" s="2"/>
      </tp>
    </main>
    <main first="cqgxl.rtd">
      <tp t="s">
        <v>RBEX19</v>
        <stp/>
        <stp>ContractData</stp>
        <stp>RBE?</stp>
        <stp>Symbol</stp>
        <tr r="F38" s="2"/>
      </tp>
    </main>
    <main first="cqgxl.rtd">
      <tp>
        <v>1.9360000000000002</v>
        <stp/>
        <stp>ContractData</stp>
        <stp>HOEX19</stp>
        <stp>Y_Settlement</stp>
        <tr r="H37" s="2"/>
      </tp>
    </main>
    <main first="cqgxl.rtd">
      <tp>
        <v>9.2919999999999999E-3</v>
        <stp/>
        <stp>ContractData</stp>
        <stp>JY6?</stp>
        <stp>Low</stp>
        <tr r="H56" s="2"/>
      </tp>
    </main>
    <main first="cqgxl.rtd">
      <tp>
        <v>1476.8000000000002</v>
        <stp/>
        <stp>ContractData</stp>
        <stp>GCEZ19</stp>
        <stp>Close</stp>
        <tr r="N33" s="2"/>
      </tp>
    </main>
    <main first="cqgxl.rtd">
      <tp t="s">
        <v>SIEZ19</v>
        <stp/>
        <stp>ContractData</stp>
        <stp>SIE?</stp>
        <stp>Symbol</stp>
        <tr r="F34" s="2"/>
      </tp>
    </main>
    <main first="cqgxl.rtd">
      <tp>
        <v>130.03125</v>
        <stp/>
        <stp>ContractData</stp>
        <stp>TYA?</stp>
        <stp>Low</stp>
        <tr r="AC20" s="2"/>
      </tp>
    </main>
    <main first="cqgxl.rtd">
      <tp t="s">
        <v>SF6Z19</v>
        <stp/>
        <stp>ContractData</stp>
        <stp>SF6?</stp>
        <stp>Symbol</stp>
        <tr r="F27" s="2"/>
      </tp>
    </main>
    <main first="cqgxl.rtd">
      <tp>
        <v>26898</v>
        <stp/>
        <stp>ContractData</stp>
        <stp>YMZ19</stp>
        <stp>Open</stp>
        <tr r="I11" s="2"/>
      </tp>
    </main>
    <main first="cqgxl.rtd">
      <tp>
        <v>135.66</v>
        <stp/>
        <stp>ContractData</stp>
        <stp>DLZ19</stp>
        <stp>Open</stp>
        <tr r="I47" s="2"/>
      </tp>
      <tp>
        <v>12351.5</v>
        <stp/>
        <stp>ContractData</stp>
        <stp>DDZ19</stp>
        <stp>Open</stp>
        <tr r="I16" s="2"/>
      </tp>
      <tp>
        <v>174.35</v>
        <stp/>
        <stp>ContractData</stp>
        <stp>DBZ19</stp>
        <stp>Open</stp>
        <tr r="I44" s="2"/>
      </tp>
      <tp>
        <v>0.89280000000000004</v>
        <stp/>
        <stp>ContractData</stp>
        <stp>EBZ19</stp>
        <stp>Open</stp>
        <tr r="I31" s="2"/>
        <tr r="I48" s="2"/>
      </tp>
      <tp>
        <v>2976</v>
        <stp/>
        <stp>ContractData</stp>
        <stp>EPZ19</stp>
        <stp>Open</stp>
        <tr r="I12" s="2"/>
      </tp>
    </main>
    <main first="cqgxl.rtd">
      <tp t="s">
        <v>TYAZ19</v>
        <stp/>
        <stp>ContractData</stp>
        <stp>TYA?</stp>
        <stp>Symbol</stp>
        <tr r="F42" s="2"/>
      </tp>
    </main>
    <main first="cqgxl.rtd">
      <tp>
        <v>21730</v>
        <stp/>
        <stp>ContractData</stp>
        <stp>NKDZ19</stp>
        <stp>Y_Settlement</stp>
        <tr r="H20" s="2"/>
      </tp>
    </main>
    <main first="cqgxl.rtd">
      <tp>
        <v>2.4039999999999999</v>
        <stp/>
        <stp>ContractData</stp>
        <stp>NGEX19</stp>
        <stp>Y_Settlement</stp>
        <tr r="H39" s="2"/>
      </tp>
    </main>
    <main first="cqgxl.rtd">
      <tp>
        <v>0.63030000000000008</v>
        <stp/>
        <stp>ContractData</stp>
        <stp>NE6Z19</stp>
        <stp>Y_Settlement</stp>
        <tr r="H29" s="2"/>
      </tp>
    </main>
    <main first="cqgxl.rtd">
      <tp>
        <v>0.62750000000000006</v>
        <stp/>
        <stp>ContractData</stp>
        <stp>NE6Z19</stp>
        <stp>Close</stp>
        <tr r="N29" s="2"/>
      </tp>
    </main>
    <main first="cqgxl.rtd">
      <tp t="s">
        <v>USAZ19</v>
        <stp/>
        <stp>ContractData</stp>
        <stp>USA?</stp>
        <stp>Symbol</stp>
        <tr r="F43" s="2"/>
      </tp>
    </main>
    <main first="cqgxl.rtd">
      <tp>
        <v>890.5</v>
        <stp/>
        <stp>ContractData</stp>
        <stp>PLEF20</stp>
        <stp>Close</stp>
        <tr r="N35" s="2"/>
      </tp>
    </main>
    <main first="cqgxl.rtd">
      <tp>
        <v>5.0150000000000007E-2</v>
        <stp/>
        <stp>ContractData</stp>
        <stp>MX6Z19</stp>
        <stp>Y_Settlement</stp>
        <tr r="H30" s="2"/>
      </tp>
    </main>
    <main first="cqgxl.rtd">
      <tp>
        <v>1.0091000000000001</v>
        <stp/>
        <stp>ContractData</stp>
        <stp>SF6Z19</stp>
        <stp>Close</stp>
        <tr r="N27" s="2"/>
      </tp>
    </main>
    <main first="cqgxl.rtd">
      <tp>
        <v>7375</v>
        <stp/>
        <stp>ContractData</stp>
        <stp>QFAZ19</stp>
        <stp>Close</stp>
        <tr r="N18" s="2"/>
      </tp>
    </main>
    <main first="cqgxl.rtd">
      <tp>
        <v>2.3370000000000002</v>
        <stp/>
        <stp>ContractData</stp>
        <stp>NGEX19</stp>
        <stp>Close</stp>
        <tr r="N39" s="2"/>
      </tp>
    </main>
    <main first="cqgxl.rtd">
      <tp>
        <v>134.29</v>
        <stp/>
        <stp>ContractData</stp>
        <stp>QGAZ19</stp>
        <stp>Close</stp>
        <tr r="N46" s="2"/>
      </tp>
    </main>
    <main first="cqgxl.rtd">
      <tp>
        <v>55.910000000000004</v>
        <stp/>
        <stp>ContractData</stp>
        <stp>CLEX19</stp>
        <stp>Y_Settlement</stp>
        <tr r="H36" s="2"/>
      </tp>
    </main>
    <main first="cqgxl.rtd">
      <tp>
        <v>0.75580000000000003</v>
        <stp/>
        <stp>ContractData</stp>
        <stp>CA6Z19</stp>
        <stp>Y_Settlement</stp>
        <tr r="H26" s="2"/>
      </tp>
    </main>
    <main first="cqgxl.rtd">
      <tp>
        <v>2963.75</v>
        <stp/>
        <stp>ContractData</stp>
        <stp>EP?</stp>
        <stp>Y_Settlement</stp>
        <tr r="G6" s="4"/>
        <tr r="G6" s="4"/>
        <tr r="F7" s="2"/>
        <tr r="F8" s="2"/>
        <tr r="F8" s="2"/>
      </tp>
    </main>
    <main first="cqgxl.rtd">
      <tp>
        <v>1.2325000000000002</v>
        <stp/>
        <stp>ContractData</stp>
        <stp>BP6Z19</stp>
        <stp>Y_Settlement</stp>
        <tr r="H25" s="2"/>
      </tp>
    </main>
    <main first="cqgxl.rtd">
      <tp>
        <v>5672.5</v>
        <stp/>
        <stp>ContractData</stp>
        <stp>PILV19</stp>
        <stp>Close</stp>
        <tr r="N19" s="2"/>
      </tp>
    </main>
    <main first="cqgxl.rtd">
      <tp>
        <v>17.145</v>
        <stp/>
        <stp>ContractData</stp>
        <stp>SIEZ19</stp>
        <stp>Close</stp>
        <tr r="N34" s="2"/>
      </tp>
    </main>
    <main first="cqgxl.rtd">
      <tp>
        <v>3523</v>
        <stp/>
        <stp>ContractData</stp>
        <stp>DSX?</stp>
        <stp>Low</stp>
        <tr r="T8" s="2"/>
      </tp>
    </main>
    <main first="cqgxl.rtd">
      <tp>
        <v>161.53125</v>
        <stp/>
        <stp>ContractData</stp>
        <stp>USA?</stp>
        <stp>Low</stp>
        <tr r="AC26" s="2"/>
      </tp>
    </main>
    <main first="cqgxl.rtd">
      <tp>
        <v>218.64000000000001</v>
        <stp/>
        <stp>ContractData</stp>
        <stp>FGBXZ19</stp>
        <stp>High</stp>
        <tr r="K45" s="2"/>
      </tp>
    </main>
    <main first="cqgxl.rtd">
      <tp>
        <v>1.2317</v>
        <stp/>
        <stp>ContractData</stp>
        <stp>BP6?</stp>
        <stp>Low</stp>
        <tr r="K56" s="2"/>
      </tp>
    </main>
    <main first="cqgxl.rtd">
      <tp>
        <v>21825</v>
        <stp/>
        <stp>ContractData</stp>
        <stp>NKDZ19</stp>
        <stp>Close</stp>
        <tr r="N20" s="2"/>
      </tp>
    </main>
    <main first="cqgxl.rtd">
      <tp>
        <v>1506.4</v>
        <stp/>
        <stp>ContractData</stp>
        <stp>GCEZ19</stp>
        <stp>Y_Settlement</stp>
        <tr r="H33" s="2"/>
      </tp>
    </main>
    <main first="cqgxl.rtd">
      <tp>
        <v>55.19</v>
        <stp/>
        <stp>ContractData</stp>
        <stp>CLEX19</stp>
        <stp>Close</stp>
        <tr r="N36" s="2"/>
      </tp>
    </main>
    <main first="cqgxl.rtd">
      <tp>
        <v>118.9765625</v>
        <stp/>
        <stp>ContractData</stp>
        <stp>FVA?</stp>
        <stp>Low</stp>
        <tr r="AC14" s="2"/>
      </tp>
    </main>
    <main first="cqgxl.rtd">
      <tp>
        <v>119.1953125</v>
        <stp/>
        <stp>ContractData</stp>
        <stp>FVAZ19</stp>
        <stp>Y_Settlement</stp>
        <tr r="H41" s="2"/>
      </tp>
    </main>
    <main first="cqgxl.rtd">
      <tp>
        <v>1931.3000000000002</v>
        <stp/>
        <stp>ContractData</stp>
        <stp>EMDZ19</stp>
        <stp>Close</stp>
        <tr r="N14" s="2"/>
      </tp>
    </main>
    <main first="cqgxl.rtd">
      <tp>
        <v>7701.25</v>
        <stp/>
        <stp>ContractData</stp>
        <stp>ENQZ19</stp>
        <stp>Y_Settlement</stp>
        <tr r="H13" s="2"/>
      </tp>
      <tp>
        <v>1924.7</v>
        <stp/>
        <stp>ContractData</stp>
        <stp>EMDZ19</stp>
        <stp>Y_Settlement</stp>
        <tr r="H14" s="2"/>
      </tp>
    </main>
    <main first="cqgxl.rtd">
      <tp>
        <v>1.1001000000000001</v>
        <stp/>
        <stp>ContractData</stp>
        <stp>EU6Z19</stp>
        <stp>Y_Settlement</stp>
        <tr r="H23" s="2"/>
      </tp>
    </main>
    <main first="cqgxl.rtd">
      <tp>
        <v>1519.5</v>
        <stp/>
        <stp>ContractData</stp>
        <stp>RTY?</stp>
        <stp>Low</stp>
        <tr r="N8" s="2"/>
      </tp>
    </main>
    <main first="cqgxl.rtd">
      <tp>
        <v>7750.25</v>
        <stp/>
        <stp>ContractData</stp>
        <stp>ENQZ19</stp>
        <stp>Close</stp>
        <tr r="N13" s="2"/>
      </tp>
    </main>
    <main first="cqgxl.rtd">
      <tp>
        <v>0.67770000000000008</v>
        <stp/>
        <stp>ContractData</stp>
        <stp>DA6Z19</stp>
        <stp>Y_Settlement</stp>
        <tr r="H28" s="2"/>
      </tp>
      <tp>
        <v>98.760999999999996</v>
        <stp/>
        <stp>ContractData</stp>
        <stp>DXEZ19</stp>
        <stp>Y_Settlement</stp>
        <tr r="H22" s="2"/>
      </tp>
      <tp>
        <v>3530</v>
        <stp/>
        <stp>ContractData</stp>
        <stp>DSXZ19</stp>
        <stp>Y_Settlement</stp>
        <tr r="H17" s="2"/>
      </tp>
      <tp>
        <v>1.0944500000000001</v>
        <stp/>
        <stp>ContractData</stp>
        <stp>EU6?</stp>
        <stp>Low</stp>
        <tr r="E56" s="2"/>
      </tp>
    </main>
    <main first="cqgxl.rtd">
      <tp>
        <v>1.9175</v>
        <stp/>
        <stp>ContractData</stp>
        <stp>HOEX19</stp>
        <stp>Close</stp>
        <tr r="N37" s="2"/>
      </tp>
    </main>
    <main first="cqgxl.rtd">
      <tp>
        <v>7759</v>
        <stp/>
        <stp>ContractData</stp>
        <stp>ENQ?</stp>
        <stp>High</stp>
        <tr r="H7" s="2"/>
      </tp>
    </main>
    <main first="cqgxl.rtd">
      <tp>
        <v>218.64000000000001</v>
        <stp/>
        <stp>ContractData</stp>
        <stp>FGBX?</stp>
        <stp>High</stp>
        <tr r="AC37" s="2"/>
      </tp>
    </main>
    <main first="cqgxl.rtd">
      <tp>
        <v>1532.6000000000001</v>
        <stp/>
        <stp>ContractData</stp>
        <stp>RTY?</stp>
        <stp>High</stp>
        <tr r="N7" s="2"/>
      </tp>
    </main>
    <main first="cqgxl.rtd">
      <tp>
        <v>3560</v>
        <stp/>
        <stp>ContractData</stp>
        <stp>DSX?</stp>
        <stp>High</stp>
        <tr r="T7" s="2"/>
      </tp>
    </main>
    <main first="cqgxl.rtd">
      <tp t="s">
        <v>E-mini Dow ($5): December 2019</v>
        <stp/>
        <stp>ContractData</stp>
        <stp>YM?</stp>
        <stp>LongDescription</stp>
        <tr r="H7" s="4"/>
        <tr r="H7" s="4"/>
        <tr r="B5" s="2"/>
        <tr r="B5" s="2"/>
      </tp>
    </main>
    <main first="cqgxl.rtd">
      <tp>
        <v>119.1796875</v>
        <stp/>
        <stp>ContractData</stp>
        <stp>FVA?</stp>
        <stp>High</stp>
        <tr r="AC13" s="2"/>
      </tp>
      <tp>
        <v>7405</v>
        <stp/>
        <stp>ContractData</stp>
        <stp>QFA?</stp>
        <stp>High</stp>
        <tr r="W7" s="2"/>
      </tp>
      <tp>
        <v>134.5</v>
        <stp/>
        <stp>ContractData</stp>
        <stp>QGA?</stp>
        <stp>High</stp>
        <tr r="AC43" s="2"/>
      </tp>
      <tp>
        <v>130.390625</v>
        <stp/>
        <stp>ContractData</stp>
        <stp>TYA?</stp>
        <stp>High</stp>
        <tr r="AC19" s="2"/>
      </tp>
      <tp>
        <v>162.4375</v>
        <stp/>
        <stp>ContractData</stp>
        <stp>USA?</stp>
        <stp>High</stp>
        <tr r="AC25" s="2"/>
      </tp>
    </main>
    <main first="cqgxl.rtd">
      <tp t="s">
        <v>Euro/British Pound (Globex): December 2019</v>
        <stp/>
        <stp>ContractData</stp>
        <stp>EB?</stp>
        <stp>LongDescription</stp>
        <tr r="H27" s="4"/>
        <tr r="H27" s="4"/>
        <tr r="AC53" s="2"/>
        <tr r="AC53" s="2"/>
      </tp>
    </main>
    <main first="cqgxl.rtd">
      <tp t="s">
        <v>E-Mini S&amp;P 500: December 2019</v>
        <stp/>
        <stp>ContractData</stp>
        <stp>EP?</stp>
        <stp>LongDescription</stp>
        <tr r="H6" s="4"/>
        <tr r="H6" s="4"/>
        <tr r="E5" s="2"/>
        <tr r="E5" s="2"/>
      </tp>
    </main>
    <main first="cqgxl.rtd">
      <tp t="s">
        <v>Euro BOBL (5yr): December 2019</v>
        <stp/>
        <stp>ContractData</stp>
        <stp>DL?</stp>
        <stp>LongDescription</stp>
        <tr r="H15" s="4"/>
        <tr r="H15" s="4"/>
        <tr r="AC47" s="2"/>
        <tr r="AC47" s="2"/>
      </tp>
      <tp t="s">
        <v>Euro Bund (10yr): December 2019</v>
        <stp/>
        <stp>ContractData</stp>
        <stp>DB?</stp>
        <stp>LongDescription</stp>
        <tr r="H17" s="4"/>
        <tr r="H17" s="4"/>
        <tr r="AC29" s="2"/>
        <tr r="AC29" s="2"/>
      </tp>
    </main>
    <main first="cqgxl.rtd">
      <tp t="s">
        <v>DAX Index: December 2019</v>
        <stp/>
        <stp>ContractData</stp>
        <stp>DD?</stp>
        <stp>LongDescription</stp>
        <tr r="H8" s="4"/>
        <tr r="H8" s="4"/>
        <tr r="Q5" s="2"/>
        <tr r="Q5" s="2"/>
      </tp>
    </main>
    <main first="cqgxl.rtd">
      <tp>
        <v>1.9500000000000002</v>
        <stp/>
        <stp>ContractData</stp>
        <stp>HOE?</stp>
        <stp>High</stp>
        <tr r="B37" s="2"/>
      </tp>
      <tp>
        <v>2.3919999999999999</v>
        <stp/>
        <stp>ContractData</stp>
        <stp>NGE?</stp>
        <stp>High</stp>
        <tr r="B49" s="2"/>
      </tp>
      <tp>
        <v>56.57</v>
        <stp/>
        <stp>ContractData</stp>
        <stp>CLE?</stp>
        <stp>High</stp>
        <tr r="B31" s="2"/>
      </tp>
      <tp>
        <v>99.115000000000009</v>
        <stp/>
        <stp>ContractData</stp>
        <stp>DXE?</stp>
        <stp>High</stp>
        <tr r="B55" s="2"/>
      </tp>
      <tp>
        <v>1507.2</v>
        <stp/>
        <stp>ContractData</stp>
        <stp>GCE?</stp>
        <stp>High</stp>
        <tr r="B13" s="2"/>
      </tp>
      <tp>
        <v>940.80000000000007</v>
        <stp/>
        <stp>ContractData</stp>
        <stp>PLE?</stp>
        <stp>High</stp>
        <tr r="B25" s="2"/>
      </tp>
      <tp>
        <v>1.6188</v>
        <stp/>
        <stp>ContractData</stp>
        <stp>RBE?</stp>
        <stp>High</stp>
        <tr r="B43" s="2"/>
      </tp>
      <tp>
        <v>17.66</v>
        <stp/>
        <stp>ContractData</stp>
        <stp>SIE?</stp>
        <stp>High</stp>
        <tr r="B19" s="2"/>
      </tp>
    </main>
    <main first="cqgxl.rtd">
      <tp>
        <v>215.84</v>
        <stp/>
        <stp>ContractData</stp>
        <stp>FGBXZ19</stp>
        <stp>Low</stp>
        <tr r="L45" s="2"/>
      </tp>
    </main>
    <main first="cqgxl.rtd">
      <tp>
        <v>21855</v>
        <stp/>
        <stp>ContractData</stp>
        <stp>NKD?</stp>
        <stp>High</stp>
        <tr r="AC7" s="2"/>
      </tp>
      <tp>
        <v>1934.5</v>
        <stp/>
        <stp>ContractData</stp>
        <stp>EMD?</stp>
        <stp>High</stp>
        <tr r="K7" s="2"/>
      </tp>
    </main>
    <main first="cqgxl.rtd">
      <tp>
        <v>5678.5</v>
        <stp/>
        <stp>ContractData</stp>
        <stp>PIL?</stp>
        <stp>High</stp>
        <tr r="Z7" s="2"/>
      </tp>
    </main>
    <main first="cqgxl.rtd">
      <tp>
        <v>1519.5</v>
        <stp/>
        <stp>ContractData</stp>
        <stp>RTYZ19</stp>
        <stp>Low</stp>
        <tr r="L15" s="2"/>
      </tp>
      <tp>
        <v>17.05</v>
        <stp/>
        <stp>ContractData</stp>
        <stp>SIEZ19</stp>
        <stp>Low</stp>
        <tr r="L34" s="2"/>
      </tp>
      <tp>
        <v>1.0083</v>
        <stp/>
        <stp>ContractData</stp>
        <stp>SF6Z19</stp>
        <stp>Low</stp>
        <tr r="L27" s="2"/>
      </tp>
    </main>
    <main first="cqgxl.rtd">
      <tp>
        <v>7366</v>
        <stp/>
        <stp>ContractData</stp>
        <stp>QFAZ19</stp>
        <stp>Low</stp>
        <tr r="L18" s="2"/>
      </tp>
      <tp>
        <v>133.9</v>
        <stp/>
        <stp>ContractData</stp>
        <stp>QGAZ19</stp>
        <stp>Low</stp>
        <tr r="L46" s="2"/>
      </tp>
      <tp>
        <v>130.03125</v>
        <stp/>
        <stp>ContractData</stp>
        <stp>TYAZ19</stp>
        <stp>Low</stp>
        <tr r="L42" s="2"/>
      </tp>
      <tp>
        <v>161.53125</v>
        <stp/>
        <stp>ContractData</stp>
        <stp>USAZ19</stp>
        <stp>Low</stp>
        <tr r="L43" s="2"/>
      </tp>
      <tp>
        <v>9.2919999999999999E-3</v>
        <stp/>
        <stp>ContractData</stp>
        <stp>JY6Z19</stp>
        <stp>Low</stp>
        <tr r="L24" s="2"/>
      </tp>
      <tp>
        <v>21680</v>
        <stp/>
        <stp>ContractData</stp>
        <stp>NKDZ19</stp>
        <stp>Low</stp>
        <tr r="L20" s="2"/>
      </tp>
      <tp>
        <v>0.62609999999999999</v>
        <stp/>
        <stp>ContractData</stp>
        <stp>NE6Z19</stp>
        <stp>Low</stp>
        <tr r="L29" s="2"/>
      </tp>
      <tp>
        <v>5.0010000000000006E-2</v>
        <stp/>
        <stp>ContractData</stp>
        <stp>MX6Z19</stp>
        <stp>Low</stp>
        <tr r="L30" s="2"/>
      </tp>
      <tp>
        <v>1.2317</v>
        <stp/>
        <stp>ContractData</stp>
        <stp>BP6Z19</stp>
        <stp>Low</stp>
        <tr r="L25" s="2"/>
      </tp>
      <tp>
        <v>0.75495000000000001</v>
        <stp/>
        <stp>ContractData</stp>
        <stp>CA6Z19</stp>
        <stp>Low</stp>
        <tr r="L26" s="2"/>
      </tp>
      <tp>
        <v>118.9765625</v>
        <stp/>
        <stp>ContractData</stp>
        <stp>FVAZ19</stp>
        <stp>Low</stp>
        <tr r="L41" s="2"/>
      </tp>
      <tp>
        <v>1472.2</v>
        <stp/>
        <stp>ContractData</stp>
        <stp>GCEZ19</stp>
        <stp>Low</stp>
        <tr r="L33" s="2"/>
      </tp>
      <tp>
        <v>0.67580000000000007</v>
        <stp/>
        <stp>ContractData</stp>
        <stp>DA6Z19</stp>
        <stp>Low</stp>
        <tr r="L28" s="2"/>
      </tp>
      <tp>
        <v>98.710000000000008</v>
        <stp/>
        <stp>ContractData</stp>
        <stp>DXEZ19</stp>
        <stp>Low</stp>
        <tr r="L22" s="2"/>
      </tp>
      <tp>
        <v>3523</v>
        <stp/>
        <stp>ContractData</stp>
        <stp>DSXZ19</stp>
        <stp>Low</stp>
        <tr r="L17" s="2"/>
      </tp>
      <tp>
        <v>1923.8000000000002</v>
        <stp/>
        <stp>ContractData</stp>
        <stp>EMDZ19</stp>
        <stp>Low</stp>
        <tr r="L14" s="2"/>
      </tp>
      <tp>
        <v>7705.75</v>
        <stp/>
        <stp>ContractData</stp>
        <stp>ENQZ19</stp>
        <stp>Low</stp>
        <tr r="L13" s="2"/>
      </tp>
      <tp>
        <v>1.0944500000000001</v>
        <stp/>
        <stp>ContractData</stp>
        <stp>EU6Z19</stp>
        <stp>Low</stp>
        <tr r="L23" s="2"/>
      </tp>
    </main>
    <main first="cqgxl.rtd">
      <tp t="s">
        <v>Euro FX (Globex): December 2019</v>
        <stp/>
        <stp>ContractData</stp>
        <stp>EU6?</stp>
        <stp>LongDescription</stp>
        <tr r="H25" s="4"/>
        <tr r="H25" s="4"/>
        <tr r="E53" s="2"/>
        <tr r="E53" s="2"/>
      </tp>
    </main>
    <main first="cqgxl.rtd">
      <tp t="s">
        <v>E-mini Russell 2000: December 2019</v>
        <stp/>
        <stp>ContractData</stp>
        <stp>RTY?</stp>
        <stp>LongDescription</stp>
        <tr r="H21" s="4"/>
        <tr r="H21" s="4"/>
        <tr r="N5" s="2"/>
        <tr r="N5" s="2"/>
      </tp>
    </main>
    <main first="cqgxl.rtd">
      <tp>
        <v>1.5858000000000001</v>
        <stp/>
        <stp>ContractData</stp>
        <stp>RBEX19</stp>
        <stp>Low</stp>
        <tr r="L38" s="2"/>
      </tp>
      <tp>
        <v>1.9135000000000002</v>
        <stp/>
        <stp>ContractData</stp>
        <stp>HOEX19</stp>
        <stp>Low</stp>
        <tr r="L37" s="2"/>
      </tp>
      <tp>
        <v>2.331</v>
        <stp/>
        <stp>ContractData</stp>
        <stp>NGEX19</stp>
        <stp>Low</stp>
        <tr r="L39" s="2"/>
      </tp>
    </main>
    <main first="cqgxl.rtd">
      <tp>
        <v>54.93</v>
        <stp/>
        <stp>ContractData</stp>
        <stp>CLEX19</stp>
        <stp>Low</stp>
        <tr r="L36" s="2"/>
      </tp>
    </main>
    <main first="cqgxl.rtd">
      <tp>
        <v>218.12</v>
        <stp/>
        <stp>ContractData</stp>
        <stp>FGBX?</stp>
        <stp>Y_Settlement</stp>
        <tr r="G26" s="4"/>
        <tr r="G26" s="4"/>
        <tr r="AD37" s="2"/>
        <tr r="AD38" s="2"/>
        <tr r="AD38" s="2"/>
      </tp>
      <tp t="s">
        <v>5yr US Treasury Notes (Globex): December 2019</v>
        <stp/>
        <stp>ContractData</stp>
        <stp>FVA?</stp>
        <stp>LongDescription</stp>
        <tr r="H18" s="4"/>
        <tr r="H18" s="4"/>
        <tr r="AC11" s="2"/>
        <tr r="AC11" s="2"/>
      </tp>
    </main>
    <main first="cqgxl.rtd">
      <tp t="s">
        <v>British Pound (Globex): December 2019</v>
        <stp/>
        <stp>ContractData</stp>
        <stp>BP6?</stp>
        <stp>LongDescription</stp>
        <tr r="H13" s="4"/>
        <tr r="H13" s="4"/>
        <tr r="K53" s="2"/>
        <tr r="K53" s="2"/>
      </tp>
    </main>
    <main first="cqgxl.rtd">
      <tp t="s">
        <v>Euro STOXX 50: December 2019</v>
        <stp/>
        <stp>ContractData</stp>
        <stp>DSX?</stp>
        <stp>LongDescription</stp>
        <tr r="H4" s="4"/>
        <tr r="H4" s="4"/>
        <tr r="T5" s="2"/>
        <tr r="T5" s="2"/>
      </tp>
    </main>
    <main first="cqgxl.rtd">
      <tp t="s">
        <v>30yr US Treasury Bonds (Globex): December 2019</v>
        <stp/>
        <stp>ContractData</stp>
        <stp>USA?</stp>
        <stp>LongDescription</stp>
        <tr r="H20" s="4"/>
        <tr r="H20" s="4"/>
        <tr r="AC23" s="2"/>
        <tr r="AC23" s="2"/>
      </tp>
    </main>
    <main first="cqgxl.rtd">
      <tp>
        <v>7701.25</v>
        <stp/>
        <stp>ContractData</stp>
        <stp>ENQ?</stp>
        <stp>Y_Settlement</stp>
        <tr r="G5" s="4"/>
        <tr r="G5" s="4"/>
        <tr r="I7" s="2"/>
        <tr r="I8" s="2"/>
        <tr r="I8" s="2"/>
      </tp>
    </main>
    <main first="cqgxl.rtd">
      <tp>
        <v>5619.5</v>
        <stp/>
        <stp>ContractData</stp>
        <stp>PILV19</stp>
        <stp>Low</stp>
        <tr r="L19" s="2"/>
      </tp>
    </main>
    <main first="cqgxl.rtd">
      <tp t="s">
        <v>10yr US Treasury Notes (Globex): December 2019</v>
        <stp/>
        <stp>ContractData</stp>
        <stp>TYA?</stp>
        <stp>LongDescription</stp>
        <tr r="H19" s="4"/>
        <tr r="H19" s="4"/>
        <tr r="AC17" s="2"/>
        <tr r="AC17" s="2"/>
      </tp>
      <tp t="s">
        <v>Japanese Yen (Globex): December 2019</v>
        <stp/>
        <stp>ContractData</stp>
        <stp>JY6?</stp>
        <stp>LongDescription</stp>
        <tr r="H24" s="4"/>
        <tr r="H24" s="4"/>
        <tr r="H53" s="2"/>
        <tr r="H53" s="2"/>
      </tp>
    </main>
    <main first="cqgxl.rtd">
      <tp>
        <v>217.42000000000002</v>
        <stp/>
        <stp>ContractData</stp>
        <stp>FGBXZ19</stp>
        <stp>Close</stp>
        <tr r="N45" s="2"/>
      </tp>
    </main>
    <main first="cqgxl.rtd">
      <tp t="s">
        <v>Dollar Index (ICE): December 2019</v>
        <stp/>
        <stp>ContractData</stp>
        <stp>DXE?</stp>
        <stp>LongDescription</stp>
        <tr r="H11" s="4"/>
        <tr r="H11" s="4"/>
        <tr r="B53" s="2"/>
        <tr r="B53" s="2"/>
      </tp>
    </main>
    <main first="cqgxl.rtd">
      <tp t="s">
        <v>Mexican Peso (Globex): December 2019</v>
        <stp/>
        <stp>ContractData</stp>
        <stp>MX6?</stp>
        <stp>LongDescription</stp>
        <tr r="H23" s="4"/>
        <tr r="H23" s="4"/>
        <tr r="Z53" s="2"/>
        <tr r="Z53" s="2"/>
      </tp>
    </main>
    <main first="cqgxl.rtd">
      <tp>
        <v>3530</v>
        <stp/>
        <stp>ContractData</stp>
        <stp>DSX?</stp>
        <stp>Y_Settlement</stp>
        <tr r="G4" s="4"/>
        <tr r="G4" s="4"/>
        <tr r="U7" s="2"/>
        <tr r="U8" s="2"/>
        <tr r="U8" s="2"/>
      </tp>
    </main>
    <main first="cqgxl.rtd">
      <tp>
        <v>12331.5</v>
        <stp/>
        <stp>ContractData</stp>
        <stp>DDZ19</stp>
        <stp>Low</stp>
        <tr r="L16" s="2"/>
      </tp>
      <tp>
        <v>173.77</v>
        <stp/>
        <stp>ContractData</stp>
        <stp>DBZ19</stp>
        <stp>Low</stp>
        <tr r="L44" s="2"/>
      </tp>
      <tp>
        <v>135.51</v>
        <stp/>
        <stp>ContractData</stp>
        <stp>DLZ19</stp>
        <stp>Low</stp>
        <tr r="L47" s="2"/>
      </tp>
      <tp>
        <v>0.88550000000000006</v>
        <stp/>
        <stp>ContractData</stp>
        <stp>EBZ19</stp>
        <stp>Low</stp>
        <tr r="L48" s="2"/>
        <tr r="L31" s="2"/>
      </tp>
      <tp>
        <v>2964.5</v>
        <stp/>
        <stp>ContractData</stp>
        <stp>EPZ19</stp>
        <stp>Low</stp>
        <tr r="L12" s="2"/>
      </tp>
      <tp>
        <v>26804</v>
        <stp/>
        <stp>ContractData</stp>
        <stp>YMZ19</stp>
        <stp>Low</stp>
        <tr r="L11" s="2"/>
      </tp>
    </main>
    <main first="cqgxl.rtd">
      <tp>
        <v>1524.1000000000001</v>
        <stp/>
        <stp>ContractData</stp>
        <stp>RTY?</stp>
        <stp>Y_Settlement</stp>
        <tr r="G21" s="4"/>
        <tr r="G21" s="4"/>
        <tr r="O7" s="2"/>
        <tr r="O8" s="2"/>
        <tr r="O8" s="2"/>
      </tp>
    </main>
    <main first="cqgxl.rtd">
      <tp t="s">
        <v>New Zealand Dollar (Globex): December 2019</v>
        <stp/>
        <stp>ContractData</stp>
        <stp>NE6?</stp>
        <stp>LongDescription</stp>
        <tr r="H28" s="4"/>
        <tr r="H28" s="4"/>
        <tr r="W53" s="2"/>
        <tr r="W53" s="2"/>
      </tp>
    </main>
    <main first="cqgxl.rtd">
      <tp>
        <v>21730</v>
        <stp/>
        <stp>ContractData</stp>
        <stp>NKD?</stp>
        <stp>Y_Settlement</stp>
        <tr r="G9" s="4"/>
        <tr r="G9" s="4"/>
        <tr r="AD7" s="2"/>
        <tr r="Z12" s="2"/>
        <tr r="Z12" s="2"/>
        <tr r="AD8" s="2"/>
        <tr r="AD8" s="2"/>
      </tp>
      <tp>
        <v>1924.7</v>
        <stp/>
        <stp>ContractData</stp>
        <stp>EMD?</stp>
        <stp>Y_Settlement</stp>
        <tr r="G10" s="4"/>
        <tr r="G10" s="4"/>
        <tr r="L7" s="2"/>
        <tr r="L8" s="2"/>
        <tr r="L8" s="2"/>
      </tp>
    </main>
    <main first="cqgxl.rtd">
      <tp t="s">
        <v>Natural Gas (Globex): November 2019</v>
        <stp/>
        <stp>ContractData</stp>
        <stp>NGE?</stp>
        <stp>LongDescription</stp>
        <tr r="H34" s="4"/>
        <tr r="H34" s="4"/>
        <tr r="B47" s="2"/>
        <tr r="B47" s="2"/>
      </tp>
      <tp t="s">
        <v>Long Gilt (CONNECT): December 2019</v>
        <stp/>
        <stp>ContractData</stp>
        <stp>QGA?</stp>
        <stp>LongDescription</stp>
        <tr r="H16" s="4"/>
        <tr r="H16" s="4"/>
        <tr r="AC41" s="2"/>
        <tr r="AC41" s="2"/>
      </tp>
    </main>
    <main first="cqgxl.rtd">
      <tp>
        <v>936.1</v>
        <stp/>
        <stp>ContractData</stp>
        <stp>PLE?</stp>
        <stp>Y_Settlement</stp>
        <tr r="G36" s="4"/>
        <tr r="G36" s="4"/>
        <tr r="C25" s="2"/>
        <tr r="C26" s="2"/>
        <tr r="C26" s="2"/>
      </tp>
      <tp>
        <v>1.6065</v>
        <stp/>
        <stp>ContractData</stp>
        <stp>RBE?</stp>
        <stp>Y_Settlement</stp>
        <tr r="G30" s="4"/>
        <tr r="G30" s="4"/>
        <tr r="C43" s="2"/>
        <tr r="C44" s="2"/>
        <tr r="C44" s="2"/>
      </tp>
      <tp>
        <v>17.652000000000001</v>
        <stp/>
        <stp>ContractData</stp>
        <stp>SIE?</stp>
        <stp>Y_Settlement</stp>
        <tr r="G35" s="4"/>
        <tr r="G35" s="4"/>
        <tr r="C19" s="2"/>
        <tr r="C20" s="2"/>
        <tr r="C20" s="2"/>
      </tp>
      <tp>
        <v>2.4039999999999999</v>
        <stp/>
        <stp>ContractData</stp>
        <stp>NGE?</stp>
        <stp>Y_Settlement</stp>
        <tr r="G34" s="4"/>
        <tr r="G34" s="4"/>
        <tr r="C49" s="2"/>
        <tr r="C50" s="2"/>
        <tr r="C50" s="2"/>
      </tp>
      <tp>
        <v>1.9360000000000002</v>
        <stp/>
        <stp>ContractData</stp>
        <stp>HOE?</stp>
        <stp>Y_Settlement</stp>
        <tr r="G31" s="4"/>
        <tr r="G31" s="4"/>
        <tr r="C37" s="2"/>
        <tr r="C38" s="2"/>
        <tr r="C38" s="2"/>
      </tp>
      <tp>
        <v>98.760999999999996</v>
        <stp/>
        <stp>ContractData</stp>
        <stp>DXE?</stp>
        <stp>Y_Settlement</stp>
        <tr r="G11" s="4"/>
        <tr r="G11" s="4"/>
        <tr r="C55" s="2"/>
        <tr r="C56" s="2"/>
        <tr r="C56" s="2"/>
      </tp>
      <tp>
        <v>1506.4</v>
        <stp/>
        <stp>ContractData</stp>
        <stp>GCE?</stp>
        <stp>Y_Settlement</stp>
        <tr r="G33" s="4"/>
        <tr r="G33" s="4"/>
        <tr r="C13" s="2"/>
        <tr r="C14" s="2"/>
        <tr r="C14" s="2"/>
      </tp>
      <tp>
        <v>55.910000000000004</v>
        <stp/>
        <stp>ContractData</stp>
        <stp>CLE?</stp>
        <stp>Y_Settlement</stp>
        <tr r="G32" s="4"/>
        <tr r="G32" s="4"/>
        <tr r="C31" s="2"/>
        <tr r="C32" s="2"/>
        <tr r="C32" s="2"/>
      </tp>
    </main>
    <main first="cqgxl.rtd">
      <tp t="s">
        <v>FTSE 100 - Stnd Index: December 2019</v>
        <stp/>
        <stp>ContractData</stp>
        <stp>QFA?</stp>
        <stp>LongDescription</stp>
        <tr r="H12" s="4"/>
        <tr r="H12" s="4"/>
        <tr r="W5" s="2"/>
        <tr r="W5" s="2"/>
      </tp>
    </main>
    <main first="cqgxl.rtd">
      <tp t="s">
        <v>Swiss Franc (Globex): December 2019</v>
        <stp/>
        <stp>ContractData</stp>
        <stp>SF6?</stp>
        <stp>LongDescription</stp>
        <tr r="H29" s="4"/>
        <tr r="H29" s="4"/>
        <tr r="Q53" s="2"/>
        <tr r="Q53" s="2"/>
      </tp>
    </main>
    <main first="cqgxl.rtd">
      <tp t="s">
        <v>Canadian Dollar (Globex): December 2019</v>
        <stp/>
        <stp>ContractData</stp>
        <stp>CA6?</stp>
        <stp>LongDescription</stp>
        <tr r="H14" s="4"/>
        <tr r="H14" s="4"/>
        <tr r="N53" s="2"/>
        <tr r="N53" s="2"/>
      </tp>
      <tp t="s">
        <v>Australian Dollar (Globex): December 2019</v>
        <stp/>
        <stp>ContractData</stp>
        <stp>DA6?</stp>
        <stp>LongDescription</stp>
        <tr r="H22" s="4"/>
        <tr r="H22" s="4"/>
        <tr r="T53" s="2"/>
        <tr r="T53" s="2"/>
      </tp>
    </main>
    <main first="cqgxl.rtd">
      <tp t="s">
        <v>Gold (Globex): December 2019</v>
        <stp/>
        <stp>ContractData</stp>
        <stp>GCE?</stp>
        <stp>LongDescription</stp>
        <tr r="H33" s="4"/>
        <tr r="H33" s="4"/>
        <tr r="B11" s="2"/>
        <tr r="B11" s="2"/>
      </tp>
      <tp>
        <v>215.84</v>
        <stp/>
        <stp>ContractData</stp>
        <stp>FGBX?</stp>
        <stp>Low</stp>
        <tr r="AC38" s="2"/>
      </tp>
    </main>
    <main first="cqgxl.rtd">
      <tp>
        <v>130.390625</v>
        <stp/>
        <stp>ContractData</stp>
        <stp>TYA?</stp>
        <stp>Y_Settlement</stp>
        <tr r="G19" s="4"/>
        <tr r="G19" s="4"/>
        <tr r="AD20" s="2"/>
        <tr r="AD20" s="2"/>
        <tr r="AD19" s="2"/>
      </tp>
      <tp>
        <v>162.34375</v>
        <stp/>
        <stp>ContractData</stp>
        <stp>USA?</stp>
        <stp>Y_Settlement</stp>
        <tr r="G20" s="4"/>
        <tr r="G20" s="4"/>
        <tr r="AD26" s="2"/>
        <tr r="AD26" s="2"/>
        <tr r="AD25" s="2"/>
      </tp>
      <tp>
        <v>7366.5</v>
        <stp/>
        <stp>ContractData</stp>
        <stp>QFA?</stp>
        <stp>Y_Settlement</stp>
        <tr r="G12" s="4"/>
        <tr r="G12" s="4"/>
        <tr r="X7" s="2"/>
        <tr r="X8" s="2"/>
        <tr r="X8" s="2"/>
      </tp>
      <tp>
        <v>134.29</v>
        <stp/>
        <stp>ContractData</stp>
        <stp>QGA?</stp>
        <stp>Y_Settlement</stp>
        <tr r="G16" s="4"/>
        <tr r="G16" s="4"/>
        <tr r="AD43" s="2"/>
        <tr r="AD44" s="2"/>
        <tr r="AD44" s="2"/>
      </tp>
      <tp>
        <v>119.1953125</v>
        <stp/>
        <stp>ContractData</stp>
        <stp>FVA?</stp>
        <stp>Y_Settlement</stp>
        <tr r="G18" s="4"/>
        <tr r="G18" s="4"/>
        <tr r="AD14" s="2"/>
        <tr r="AD14" s="2"/>
        <tr r="Z19" s="2"/>
        <tr r="Z20" s="2"/>
        <tr r="AD13" s="2"/>
        <tr r="Z15" s="2"/>
        <tr r="Z21" s="2"/>
      </tp>
    </main>
    <main first="cqgxl.rtd">
      <tp t="s">
        <v>RBOB Gasoline (Globex): November 2019</v>
        <stp/>
        <stp>ContractData</stp>
        <stp>RBE?</stp>
        <stp>LongDescription</stp>
        <tr r="H30" s="4"/>
        <tr r="H30" s="4"/>
        <tr r="B41" s="2"/>
        <tr r="B41" s="2"/>
      </tp>
    </main>
    <main first="cqgxl.rtd">
      <tp t="s">
        <v>E-mini MidCap 400: December 2019</v>
        <stp/>
        <stp>ContractData</stp>
        <stp>EMD?</stp>
        <stp>LongDescription</stp>
        <tr r="H10" s="4"/>
        <tr r="H10" s="4"/>
        <tr r="K5" s="2"/>
        <tr r="K5" s="2"/>
      </tp>
    </main>
    <main first="cqgxl.rtd">
      <tp t="s">
        <v>Platinum (Globex): January 2020</v>
        <stp/>
        <stp>ContractData</stp>
        <stp>PLE?</stp>
        <stp>LongDescription</stp>
        <tr r="H36" s="4"/>
        <tr r="H36" s="4"/>
        <tr r="B23" s="2"/>
        <tr r="B23" s="2"/>
      </tp>
      <tp t="s">
        <v>Crude Light (Globex): November 2019</v>
        <stp/>
        <stp>ContractData</stp>
        <stp>CLE?</stp>
        <stp>LongDescription</stp>
        <tr r="H32" s="4"/>
        <tr r="H32" s="4"/>
        <tr r="B29" s="2"/>
        <tr r="B29" s="2"/>
      </tp>
    </main>
    <main first="cqgxl.rtd">
      <tp>
        <v>5611</v>
        <stp/>
        <stp>ContractData</stp>
        <stp>PIL?</stp>
        <stp>Y_Settlement</stp>
        <tr r="G3" s="4"/>
        <tr r="G3" s="4"/>
        <tr r="AA7" s="2"/>
        <tr r="AA8" s="2"/>
        <tr r="AA8" s="2"/>
      </tp>
    </main>
    <main first="cqgxl.rtd">
      <tp t="s">
        <v>NY Harbor ULSD: November 2019</v>
        <stp/>
        <stp>ContractData</stp>
        <stp>HOE?</stp>
        <stp>LongDescription</stp>
        <tr r="H31" s="4"/>
        <tr r="H31" s="4"/>
        <tr r="B35" s="2"/>
        <tr r="B35" s="2"/>
      </tp>
    </main>
    <main first="cqgxl.rtd">
      <tp t="s">
        <v>E-mini NASDAQ-100: December 2019</v>
        <stp/>
        <stp>ContractData</stp>
        <stp>ENQ?</stp>
        <stp>LongDescription</stp>
        <tr r="H5" s="4"/>
        <tr r="H5" s="4"/>
        <tr r="H5" s="2"/>
        <tr r="H5" s="2"/>
      </tp>
    </main>
    <main first="cqgxl.rtd">
      <tp>
        <v>885.5</v>
        <stp/>
        <stp>ContractData</stp>
        <stp>PLEF20</stp>
        <stp>Low</stp>
        <tr r="L35" s="2"/>
      </tp>
    </main>
    <main first="cqgxl.rtd">
      <tp t="s">
        <v>Silver (Globex): December 2019</v>
        <stp/>
        <stp>ContractData</stp>
        <stp>SIE?</stp>
        <stp>LongDescription</stp>
        <tr r="H35" s="4"/>
        <tr r="H35" s="4"/>
        <tr r="B17" s="2"/>
        <tr r="B17" s="2"/>
      </tp>
      <tp t="s">
        <v>CAC40: October 2019</v>
        <stp/>
        <stp>ContractData</stp>
        <stp>PIL?</stp>
        <stp>LongDescription</stp>
        <tr r="H3" s="4"/>
        <tr r="H3" s="4"/>
        <tr r="Z5" s="2"/>
        <tr r="Z5" s="2"/>
      </tp>
    </main>
    <main first="cqgxl.rtd">
      <tp t="s">
        <v>Nikkei 225 (Globex): December 2019</v>
        <stp/>
        <stp>ContractData</stp>
        <stp>NKD?</stp>
        <stp>LongDescription</stp>
        <tr r="H9" s="4"/>
        <tr r="H9" s="4"/>
        <tr r="AC5" s="2"/>
        <tr r="AC5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volatileDependencies" Target="volatileDependencie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2626102820678907"/>
          <c:y val="1.135646133913663E-2"/>
          <c:w val="0.54703672314849838"/>
          <c:h val="0.97739456533688496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31000">
                  <a:srgbClr val="0064FF"/>
                </a:gs>
                <a:gs pos="51000">
                  <a:srgbClr val="00FFFF"/>
                </a:gs>
                <a:gs pos="100000">
                  <a:schemeClr val="bg1"/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FE583FB-4B8D-48F8-A2B9-9F29C28A40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3CA-43AA-B9FF-A9FE956DCAAA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E63F995F-6066-44FB-8584-49B6C957936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3CA-43AA-B9FF-A9FE956DCAAA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3C8FF1B1-BC87-49BC-9BDD-D73FC721556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3CA-43AA-B9FF-A9FE956DCAAA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7303A11B-DD27-4873-8E4B-068EFAE010A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3CA-43AA-B9FF-A9FE956DCAAA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6717B74A-B434-46F8-AAA2-C7C08C22A17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3CA-43AA-B9FF-A9FE956DCAAA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DF2A4D9A-B4AE-4894-9F95-ED2B88C647F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3CA-43AA-B9FF-A9FE956DCAAA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929CC9A6-B5ED-456D-997F-84186DAA16C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3CA-43AA-B9FF-A9FE956DCAAA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927A3E01-506F-4735-B8E9-B770A8AD987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3CA-43AA-B9FF-A9FE956DCAAA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E3B51A97-661C-4D4F-A4A4-196DF308071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3CA-43AA-B9FF-A9FE956DCAAA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6C7E2269-368A-4DC9-BC21-0D3C8F6DF4C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3CA-43AA-B9FF-A9FE956DCAAA}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E5B57CAC-E65E-4BFA-B0E2-8CB93023199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3CA-43AA-B9FF-A9FE956DCAAA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54DFDE61-8500-425A-A8F0-B56DED8C5B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3CA-43AA-B9FF-A9FE956DCAAA}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F3C144A0-4418-49BD-9DD3-2461639C46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3CA-43AA-B9FF-A9FE956DCAAA}"/>
                </c:ext>
              </c:extLst>
            </c:dLbl>
            <c:dLbl>
              <c:idx val="13"/>
              <c:layout/>
              <c:tx>
                <c:rich>
                  <a:bodyPr/>
                  <a:lstStyle/>
                  <a:p>
                    <a:fld id="{A14DE943-8342-4565-B3AD-0CA026DFA49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3CA-43AA-B9FF-A9FE956DCAAA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fld id="{8D8D7B64-FDBA-4601-A996-CB8034413A2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3CA-43AA-B9FF-A9FE956DCAAA}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0909ED8F-5A77-49B6-A239-078461865E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23CA-43AA-B9FF-A9FE956DCAAA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fld id="{45F3BC92-7D01-46EF-A78B-55327C7304C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3CA-43AA-B9FF-A9FE956DCAAA}"/>
                </c:ext>
              </c:extLst>
            </c:dLbl>
            <c:dLbl>
              <c:idx val="17"/>
              <c:layout/>
              <c:tx>
                <c:rich>
                  <a:bodyPr/>
                  <a:lstStyle/>
                  <a:p>
                    <a:fld id="{ED4A5214-D8E3-49B0-9DF1-36714CA51E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3CA-43AA-B9FF-A9FE956DCAAA}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3AEA3AE6-DBA1-465A-951C-7DEC96A12D0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3CA-43AA-B9FF-A9FE956DCAAA}"/>
                </c:ext>
              </c:extLst>
            </c:dLbl>
            <c:dLbl>
              <c:idx val="19"/>
              <c:layout/>
              <c:tx>
                <c:rich>
                  <a:bodyPr/>
                  <a:lstStyle/>
                  <a:p>
                    <a:fld id="{7CE18426-436F-4E0B-8AB5-01DCEEFA0E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3CA-43AA-B9FF-A9FE956DCAAA}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9E0BA49D-3D8B-40C0-816E-669F3F2CF76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3CA-43AA-B9FF-A9FE956DCAAA}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1FB48D16-18E1-4C9F-B70D-86398E66FBC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3CA-43AA-B9FF-A9FE956DCAAA}"/>
                </c:ext>
              </c:extLst>
            </c:dLbl>
            <c:dLbl>
              <c:idx val="22"/>
              <c:layout/>
              <c:tx>
                <c:rich>
                  <a:bodyPr/>
                  <a:lstStyle/>
                  <a:p>
                    <a:fld id="{BAE90C24-8BB6-44F5-9D8A-DB07B282482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3CA-43AA-B9FF-A9FE956DCAAA}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1E94629E-B094-457F-AE8B-2AC37A6B9C6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23CA-43AA-B9FF-A9FE956DCAAA}"/>
                </c:ext>
              </c:extLst>
            </c:dLbl>
            <c:dLbl>
              <c:idx val="24"/>
              <c:layout/>
              <c:tx>
                <c:rich>
                  <a:bodyPr/>
                  <a:lstStyle/>
                  <a:p>
                    <a:fld id="{EE23275A-CE37-4AB3-B942-016AD13128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23CA-43AA-B9FF-A9FE956DCAAA}"/>
                </c:ext>
              </c:extLst>
            </c:dLbl>
            <c:dLbl>
              <c:idx val="25"/>
              <c:layout/>
              <c:tx>
                <c:rich>
                  <a:bodyPr/>
                  <a:lstStyle/>
                  <a:p>
                    <a:fld id="{9079B6C1-DC5C-437B-B859-724BCF868E3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23CA-43AA-B9FF-A9FE956DCAAA}"/>
                </c:ext>
              </c:extLst>
            </c:dLbl>
            <c:dLbl>
              <c:idx val="26"/>
              <c:layout/>
              <c:tx>
                <c:rich>
                  <a:bodyPr/>
                  <a:lstStyle/>
                  <a:p>
                    <a:fld id="{19F54672-8C38-4C39-9F97-A42FD099FD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3CA-43AA-B9FF-A9FE956DCAAA}"/>
                </c:ext>
              </c:extLst>
            </c:dLbl>
            <c:dLbl>
              <c:idx val="27"/>
              <c:layout/>
              <c:tx>
                <c:rich>
                  <a:bodyPr/>
                  <a:lstStyle/>
                  <a:p>
                    <a:fld id="{F88579AB-6EE3-436F-A3C1-12DCAEF758C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3CA-43AA-B9FF-A9FE956DCAAA}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C2F69D84-2A66-4BC3-8919-AEC49174E3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3CA-43AA-B9FF-A9FE956DCAAA}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B7B36598-7128-4FC3-911E-44C2DAA619E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3CA-43AA-B9FF-A9FE956DCAAA}"/>
                </c:ext>
              </c:extLst>
            </c:dLbl>
            <c:dLbl>
              <c:idx val="30"/>
              <c:layout/>
              <c:tx>
                <c:rich>
                  <a:bodyPr/>
                  <a:lstStyle/>
                  <a:p>
                    <a:fld id="{A3B0A47D-2309-45BE-98AC-BE6CE1F652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3CA-43AA-B9FF-A9FE956DCAAA}"/>
                </c:ext>
              </c:extLst>
            </c:dLbl>
            <c:dLbl>
              <c:idx val="31"/>
              <c:layout/>
              <c:tx>
                <c:rich>
                  <a:bodyPr/>
                  <a:lstStyle/>
                  <a:p>
                    <a:fld id="{E5888C68-90AD-4A17-9D5A-388952CEBE4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3CA-43AA-B9FF-A9FE956DCAAA}"/>
                </c:ext>
              </c:extLst>
            </c:dLbl>
            <c:dLbl>
              <c:idx val="32"/>
              <c:layout/>
              <c:tx>
                <c:rich>
                  <a:bodyPr/>
                  <a:lstStyle/>
                  <a:p>
                    <a:fld id="{FE320C98-252A-4363-A190-548A4D87A20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0-23CA-43AA-B9FF-A9FE956DCAAA}"/>
                </c:ext>
              </c:extLst>
            </c:dLbl>
            <c:dLbl>
              <c:idx val="33"/>
              <c:layout/>
              <c:tx>
                <c:rich>
                  <a:bodyPr/>
                  <a:lstStyle/>
                  <a:p>
                    <a:fld id="{2BC73654-8E69-4F5B-97F8-9BA98E60AD8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21-23CA-43AA-B9FF-A9FE956DCAA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Ranking!$H$3:$H$36</c:f>
              <c:strCache>
                <c:ptCount val="34"/>
                <c:pt idx="0">
                  <c:v>CAC40: October</c:v>
                </c:pt>
                <c:pt idx="1">
                  <c:v>Euro STOXX 50: December</c:v>
                </c:pt>
                <c:pt idx="2">
                  <c:v>E-mini NASDAQ-100: December</c:v>
                </c:pt>
                <c:pt idx="3">
                  <c:v>E-Mini S&amp;P 500: December</c:v>
                </c:pt>
                <c:pt idx="4">
                  <c:v>E-mini Dow ($5): December</c:v>
                </c:pt>
                <c:pt idx="5">
                  <c:v>DAX Index: December</c:v>
                </c:pt>
                <c:pt idx="6">
                  <c:v>Nikkei 225 (Globex): December</c:v>
                </c:pt>
                <c:pt idx="7">
                  <c:v>E-mini MidCap 400: December</c:v>
                </c:pt>
                <c:pt idx="8">
                  <c:v>Dollar Index (ICE): December</c:v>
                </c:pt>
                <c:pt idx="9">
                  <c:v>FTSE 100 - Stnd Index: December</c:v>
                </c:pt>
                <c:pt idx="10">
                  <c:v>British Pound (Globex): December</c:v>
                </c:pt>
                <c:pt idx="11">
                  <c:v>Canadian Dollar (Globex): December</c:v>
                </c:pt>
                <c:pt idx="12">
                  <c:v>Euro BOBL (5yr): December</c:v>
                </c:pt>
                <c:pt idx="13">
                  <c:v>Long Gilt (CONNECT): December</c:v>
                </c:pt>
                <c:pt idx="14">
                  <c:v>Euro Bund (10yr): December</c:v>
                </c:pt>
                <c:pt idx="15">
                  <c:v>5yr US Treasury Notes (Globex): December</c:v>
                </c:pt>
                <c:pt idx="16">
                  <c:v>10yr US Treasury Notes (Globex): December</c:v>
                </c:pt>
                <c:pt idx="17">
                  <c:v>30yr US Treasury Bonds (Globex): December</c:v>
                </c:pt>
                <c:pt idx="18">
                  <c:v>E-mini Russell 2000: December</c:v>
                </c:pt>
                <c:pt idx="19">
                  <c:v>Australian Dollar (Globex): December</c:v>
                </c:pt>
                <c:pt idx="20">
                  <c:v>Mexican Peso (Globex): December</c:v>
                </c:pt>
                <c:pt idx="21">
                  <c:v>Japanese Yen (Globex): December</c:v>
                </c:pt>
                <c:pt idx="22">
                  <c:v>Euro FX (Globex): December</c:v>
                </c:pt>
                <c:pt idx="23">
                  <c:v>Euro Buxl (30yr): December</c:v>
                </c:pt>
                <c:pt idx="24">
                  <c:v>Euro/British Pound (Globex): December</c:v>
                </c:pt>
                <c:pt idx="25">
                  <c:v>New Zealand Dollar (Globex): December</c:v>
                </c:pt>
                <c:pt idx="26">
                  <c:v>Swiss Franc (Globex): December</c:v>
                </c:pt>
                <c:pt idx="27">
                  <c:v>RBOB Gasoline (Globex): November</c:v>
                </c:pt>
                <c:pt idx="28">
                  <c:v>NY Harbor ULSD: November</c:v>
                </c:pt>
                <c:pt idx="29">
                  <c:v>Crude Light (Globex): November</c:v>
                </c:pt>
                <c:pt idx="30">
                  <c:v>Gold (Globex): December</c:v>
                </c:pt>
                <c:pt idx="31">
                  <c:v>Natural Gas (Globex): November</c:v>
                </c:pt>
                <c:pt idx="32">
                  <c:v>Silver (Globex): December</c:v>
                </c:pt>
                <c:pt idx="33">
                  <c:v>Platinum (Globex): January</c:v>
                </c:pt>
              </c:strCache>
            </c:strRef>
          </c:cat>
          <c:val>
            <c:numRef>
              <c:f>Ranking!$J$3:$J$36</c:f>
              <c:numCache>
                <c:formatCode>0.00%</c:formatCode>
                <c:ptCount val="34"/>
                <c:pt idx="0">
                  <c:v>1.0960613081447157E-2</c:v>
                </c:pt>
                <c:pt idx="1">
                  <c:v>7.0821529745042494E-3</c:v>
                </c:pt>
                <c:pt idx="2">
                  <c:v>6.3626034734620999E-3</c:v>
                </c:pt>
                <c:pt idx="3">
                  <c:v>5.0611556305356388E-3</c:v>
                </c:pt>
                <c:pt idx="4">
                  <c:v>4.9261083743842365E-3</c:v>
                </c:pt>
                <c:pt idx="5">
                  <c:v>4.490836266537201E-3</c:v>
                </c:pt>
                <c:pt idx="6">
                  <c:v>4.3718361711919005E-3</c:v>
                </c:pt>
                <c:pt idx="7">
                  <c:v>3.4291058346756047E-3</c:v>
                </c:pt>
                <c:pt idx="8">
                  <c:v>2.1668472372699025E-3</c:v>
                </c:pt>
                <c:pt idx="9">
                  <c:v>1.1538722595533836E-3</c:v>
                </c:pt>
                <c:pt idx="10">
                  <c:v>8.924949290059868E-4</c:v>
                </c:pt>
                <c:pt idx="11">
                  <c:v>4.6308547234713077E-4</c:v>
                </c:pt>
                <c:pt idx="12">
                  <c:v>1.4749262536880702E-4</c:v>
                </c:pt>
                <c:pt idx="13">
                  <c:v>0</c:v>
                </c:pt>
                <c:pt idx="14">
                  <c:v>1.7220595832616461E-4</c:v>
                </c:pt>
                <c:pt idx="15">
                  <c:v>3.9326210919577901E-4</c:v>
                </c:pt>
                <c:pt idx="16">
                  <c:v>8.3882564409826243E-4</c:v>
                </c:pt>
                <c:pt idx="17">
                  <c:v>1.5399422521655437E-3</c:v>
                </c:pt>
                <c:pt idx="18">
                  <c:v>1.5746998228463294E-3</c:v>
                </c:pt>
                <c:pt idx="19">
                  <c:v>1.9182529142689666E-3</c:v>
                </c:pt>
                <c:pt idx="20">
                  <c:v>2.1934197407777849E-3</c:v>
                </c:pt>
                <c:pt idx="21">
                  <c:v>2.5213239633066057E-3</c:v>
                </c:pt>
                <c:pt idx="22">
                  <c:v>2.6815744023270683E-3</c:v>
                </c:pt>
                <c:pt idx="23">
                  <c:v>3.2092426187419246E-3</c:v>
                </c:pt>
                <c:pt idx="24">
                  <c:v>3.5850324893569128E-3</c:v>
                </c:pt>
                <c:pt idx="25">
                  <c:v>4.4423290496589316E-3</c:v>
                </c:pt>
                <c:pt idx="26">
                  <c:v>6.7913385826770733E-3</c:v>
                </c:pt>
                <c:pt idx="27">
                  <c:v>7.5941487706193515E-3</c:v>
                </c:pt>
                <c:pt idx="28">
                  <c:v>9.5557851239670352E-3</c:v>
                </c:pt>
                <c:pt idx="29">
                  <c:v>1.2877839384725557E-2</c:v>
                </c:pt>
                <c:pt idx="30">
                  <c:v>1.9649495485926653E-2</c:v>
                </c:pt>
                <c:pt idx="31">
                  <c:v>2.7870216306156295E-2</c:v>
                </c:pt>
                <c:pt idx="32">
                  <c:v>2.8721957851801577E-2</c:v>
                </c:pt>
                <c:pt idx="33">
                  <c:v>4.8712744364918299E-2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Ranking!$L$3:$L$36</c15:f>
                <c15:dlblRangeCache>
                  <c:ptCount val="34"/>
                  <c:pt idx="0">
                    <c:v>1.10%</c:v>
                  </c:pt>
                  <c:pt idx="1">
                    <c:v>0.71%</c:v>
                  </c:pt>
                  <c:pt idx="2">
                    <c:v>0.64%</c:v>
                  </c:pt>
                  <c:pt idx="3">
                    <c:v>0.51%</c:v>
                  </c:pt>
                  <c:pt idx="4">
                    <c:v>0.49%</c:v>
                  </c:pt>
                  <c:pt idx="5">
                    <c:v>0.45%</c:v>
                  </c:pt>
                  <c:pt idx="6">
                    <c:v>0.44%</c:v>
                  </c:pt>
                  <c:pt idx="7">
                    <c:v>0.34%</c:v>
                  </c:pt>
                  <c:pt idx="8">
                    <c:v>0.22%</c:v>
                  </c:pt>
                  <c:pt idx="9">
                    <c:v>0.12%</c:v>
                  </c:pt>
                  <c:pt idx="10">
                    <c:v>0.09%</c:v>
                  </c:pt>
                  <c:pt idx="11">
                    <c:v>0.05%</c:v>
                  </c:pt>
                  <c:pt idx="12">
                    <c:v>0.01%</c:v>
                  </c:pt>
                  <c:pt idx="13">
                    <c:v>0.00%</c:v>
                  </c:pt>
                  <c:pt idx="14">
                    <c:v>-0.02%</c:v>
                  </c:pt>
                  <c:pt idx="15">
                    <c:v>-0.04%</c:v>
                  </c:pt>
                  <c:pt idx="16">
                    <c:v>-0.08%</c:v>
                  </c:pt>
                  <c:pt idx="17">
                    <c:v>-0.15%</c:v>
                  </c:pt>
                  <c:pt idx="18">
                    <c:v>-0.16%</c:v>
                  </c:pt>
                  <c:pt idx="19">
                    <c:v>-0.19%</c:v>
                  </c:pt>
                  <c:pt idx="20">
                    <c:v>-0.22%</c:v>
                  </c:pt>
                  <c:pt idx="21">
                    <c:v>-0.25%</c:v>
                  </c:pt>
                  <c:pt idx="22">
                    <c:v>-0.27%</c:v>
                  </c:pt>
                  <c:pt idx="23">
                    <c:v>-0.32%</c:v>
                  </c:pt>
                  <c:pt idx="24">
                    <c:v>-0.36%</c:v>
                  </c:pt>
                  <c:pt idx="25">
                    <c:v>-0.44%</c:v>
                  </c:pt>
                  <c:pt idx="26">
                    <c:v>-0.68%</c:v>
                  </c:pt>
                  <c:pt idx="27">
                    <c:v>-0.76%</c:v>
                  </c:pt>
                  <c:pt idx="28">
                    <c:v>-0.96%</c:v>
                  </c:pt>
                  <c:pt idx="29">
                    <c:v>-1.29%</c:v>
                  </c:pt>
                  <c:pt idx="30">
                    <c:v>-1.96%</c:v>
                  </c:pt>
                  <c:pt idx="31">
                    <c:v>-2.79%</c:v>
                  </c:pt>
                  <c:pt idx="32">
                    <c:v>-2.87%</c:v>
                  </c:pt>
                  <c:pt idx="33">
                    <c:v>-4.87%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2-23CA-43AA-B9FF-A9FE956DCAAA}"/>
            </c:ext>
          </c:extLst>
        </c:ser>
        <c:ser>
          <c:idx val="1"/>
          <c:order val="1"/>
          <c:spPr>
            <a:gradFill>
              <a:gsLst>
                <a:gs pos="0">
                  <a:srgbClr val="002060"/>
                </a:gs>
                <a:gs pos="44000">
                  <a:srgbClr val="002060"/>
                </a:gs>
                <a:gs pos="100000">
                  <a:schemeClr val="bg1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cat>
            <c:strRef>
              <c:f>Ranking!$H$3:$H$36</c:f>
              <c:strCache>
                <c:ptCount val="34"/>
                <c:pt idx="0">
                  <c:v>CAC40: October</c:v>
                </c:pt>
                <c:pt idx="1">
                  <c:v>Euro STOXX 50: December</c:v>
                </c:pt>
                <c:pt idx="2">
                  <c:v>E-mini NASDAQ-100: December</c:v>
                </c:pt>
                <c:pt idx="3">
                  <c:v>E-Mini S&amp;P 500: December</c:v>
                </c:pt>
                <c:pt idx="4">
                  <c:v>E-mini Dow ($5): December</c:v>
                </c:pt>
                <c:pt idx="5">
                  <c:v>DAX Index: December</c:v>
                </c:pt>
                <c:pt idx="6">
                  <c:v>Nikkei 225 (Globex): December</c:v>
                </c:pt>
                <c:pt idx="7">
                  <c:v>E-mini MidCap 400: December</c:v>
                </c:pt>
                <c:pt idx="8">
                  <c:v>Dollar Index (ICE): December</c:v>
                </c:pt>
                <c:pt idx="9">
                  <c:v>FTSE 100 - Stnd Index: December</c:v>
                </c:pt>
                <c:pt idx="10">
                  <c:v>British Pound (Globex): December</c:v>
                </c:pt>
                <c:pt idx="11">
                  <c:v>Canadian Dollar (Globex): December</c:v>
                </c:pt>
                <c:pt idx="12">
                  <c:v>Euro BOBL (5yr): December</c:v>
                </c:pt>
                <c:pt idx="13">
                  <c:v>Long Gilt (CONNECT): December</c:v>
                </c:pt>
                <c:pt idx="14">
                  <c:v>Euro Bund (10yr): December</c:v>
                </c:pt>
                <c:pt idx="15">
                  <c:v>5yr US Treasury Notes (Globex): December</c:v>
                </c:pt>
                <c:pt idx="16">
                  <c:v>10yr US Treasury Notes (Globex): December</c:v>
                </c:pt>
                <c:pt idx="17">
                  <c:v>30yr US Treasury Bonds (Globex): December</c:v>
                </c:pt>
                <c:pt idx="18">
                  <c:v>E-mini Russell 2000: December</c:v>
                </c:pt>
                <c:pt idx="19">
                  <c:v>Australian Dollar (Globex): December</c:v>
                </c:pt>
                <c:pt idx="20">
                  <c:v>Mexican Peso (Globex): December</c:v>
                </c:pt>
                <c:pt idx="21">
                  <c:v>Japanese Yen (Globex): December</c:v>
                </c:pt>
                <c:pt idx="22">
                  <c:v>Euro FX (Globex): December</c:v>
                </c:pt>
                <c:pt idx="23">
                  <c:v>Euro Buxl (30yr): December</c:v>
                </c:pt>
                <c:pt idx="24">
                  <c:v>Euro/British Pound (Globex): December</c:v>
                </c:pt>
                <c:pt idx="25">
                  <c:v>New Zealand Dollar (Globex): December</c:v>
                </c:pt>
                <c:pt idx="26">
                  <c:v>Swiss Franc (Globex): December</c:v>
                </c:pt>
                <c:pt idx="27">
                  <c:v>RBOB Gasoline (Globex): November</c:v>
                </c:pt>
                <c:pt idx="28">
                  <c:v>NY Harbor ULSD: November</c:v>
                </c:pt>
                <c:pt idx="29">
                  <c:v>Crude Light (Globex): November</c:v>
                </c:pt>
                <c:pt idx="30">
                  <c:v>Gold (Globex): December</c:v>
                </c:pt>
                <c:pt idx="31">
                  <c:v>Natural Gas (Globex): November</c:v>
                </c:pt>
                <c:pt idx="32">
                  <c:v>Silver (Globex): December</c:v>
                </c:pt>
                <c:pt idx="33">
                  <c:v>Platinum (Globex): January</c:v>
                </c:pt>
              </c:strCache>
            </c:strRef>
          </c:cat>
          <c:val>
            <c:numRef>
              <c:f>Ranking!$K$3:$K$36</c:f>
              <c:numCache>
                <c:formatCode>0.00%</c:formatCode>
                <c:ptCount val="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1.7220595832616461E-4</c:v>
                </c:pt>
                <c:pt idx="15">
                  <c:v>3.9326210919577901E-4</c:v>
                </c:pt>
                <c:pt idx="16">
                  <c:v>8.3882564409826243E-4</c:v>
                </c:pt>
                <c:pt idx="17">
                  <c:v>1.5399422521655437E-3</c:v>
                </c:pt>
                <c:pt idx="18">
                  <c:v>1.5746998228463294E-3</c:v>
                </c:pt>
                <c:pt idx="19">
                  <c:v>1.9182529142689666E-3</c:v>
                </c:pt>
                <c:pt idx="20">
                  <c:v>2.1934197407777849E-3</c:v>
                </c:pt>
                <c:pt idx="21">
                  <c:v>2.5213239633066057E-3</c:v>
                </c:pt>
                <c:pt idx="22">
                  <c:v>2.6815744023270683E-3</c:v>
                </c:pt>
                <c:pt idx="23">
                  <c:v>3.2092426187419246E-3</c:v>
                </c:pt>
                <c:pt idx="24">
                  <c:v>3.5850324893569128E-3</c:v>
                </c:pt>
                <c:pt idx="25">
                  <c:v>4.4423290496589316E-3</c:v>
                </c:pt>
                <c:pt idx="26">
                  <c:v>6.7913385826770733E-3</c:v>
                </c:pt>
                <c:pt idx="27">
                  <c:v>7.5941487706193515E-3</c:v>
                </c:pt>
                <c:pt idx="28">
                  <c:v>9.5557851239670352E-3</c:v>
                </c:pt>
                <c:pt idx="29">
                  <c:v>1.2877839384725557E-2</c:v>
                </c:pt>
                <c:pt idx="30">
                  <c:v>1.9649495485926653E-2</c:v>
                </c:pt>
                <c:pt idx="31">
                  <c:v>2.7870216306156295E-2</c:v>
                </c:pt>
                <c:pt idx="32">
                  <c:v>2.8721957851801577E-2</c:v>
                </c:pt>
                <c:pt idx="33">
                  <c:v>4.8712744364918299E-2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23CA-43AA-B9FF-A9FE956DC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617846720"/>
        <c:axId val="617847112"/>
      </c:barChart>
      <c:catAx>
        <c:axId val="617846720"/>
        <c:scaling>
          <c:orientation val="maxMin"/>
        </c:scaling>
        <c:delete val="0"/>
        <c:axPos val="l"/>
        <c:numFmt formatCode="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17847112"/>
        <c:crosses val="autoZero"/>
        <c:auto val="0"/>
        <c:lblAlgn val="ctr"/>
        <c:lblOffset val="100"/>
        <c:noMultiLvlLbl val="0"/>
      </c:catAx>
      <c:valAx>
        <c:axId val="617847112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617846720"/>
        <c:crosses val="autoZero"/>
        <c:crossBetween val="between"/>
      </c:valAx>
      <c:spPr>
        <a:solidFill>
          <a:srgbClr val="00000F"/>
        </a:solidFill>
        <a:ln>
          <a:solidFill>
            <a:srgbClr val="002060"/>
          </a:solidFill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YMZ19</c:v>
                </c:pt>
                <c:pt idx="1">
                  <c:v>EPZ19</c:v>
                </c:pt>
                <c:pt idx="2">
                  <c:v>ENQZ19</c:v>
                </c:pt>
                <c:pt idx="3">
                  <c:v>EMDZ19</c:v>
                </c:pt>
                <c:pt idx="4">
                  <c:v>RTYZ19</c:v>
                </c:pt>
                <c:pt idx="5">
                  <c:v>DDZ19</c:v>
                </c:pt>
                <c:pt idx="6">
                  <c:v>DSXZ19</c:v>
                </c:pt>
                <c:pt idx="7">
                  <c:v>QFAZ19</c:v>
                </c:pt>
                <c:pt idx="8">
                  <c:v>PILV19</c:v>
                </c:pt>
                <c:pt idx="9">
                  <c:v>NKDZ19</c:v>
                </c:pt>
              </c:strCache>
            </c:strRef>
          </c:cat>
          <c:val>
            <c:numRef>
              <c:f>ChartData!$D$3:$D$12</c:f>
              <c:numCache>
                <c:formatCode>0.00%</c:formatCode>
                <c:ptCount val="10"/>
                <c:pt idx="0">
                  <c:v>3.8065382892969101E-3</c:v>
                </c:pt>
                <c:pt idx="1">
                  <c:v>4.133277098270772E-3</c:v>
                </c:pt>
                <c:pt idx="2">
                  <c:v>4.447329978899529E-3</c:v>
                </c:pt>
                <c:pt idx="3">
                  <c:v>3.4291058346756047E-3</c:v>
                </c:pt>
                <c:pt idx="4">
                  <c:v>3.7399120792599204E-3</c:v>
                </c:pt>
                <c:pt idx="5">
                  <c:v>-5.6641178136505237E-4</c:v>
                </c:pt>
                <c:pt idx="6">
                  <c:v>-1.6997167138810198E-3</c:v>
                </c:pt>
                <c:pt idx="7">
                  <c:v>9.5024774316161003E-4</c:v>
                </c:pt>
                <c:pt idx="8">
                  <c:v>2.9406522901443593E-3</c:v>
                </c:pt>
                <c:pt idx="9">
                  <c:v>5.5223193741371374E-3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A2-4B19-ADFA-0F88EBF4E08D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07BDB4A6-8C70-4BD6-BCC1-907AE261D4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0A2-4B19-ADFA-0F88EBF4E08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0E2AC0C-C943-4CB7-832F-A2EE8E03EB1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0A2-4B19-ADFA-0F88EBF4E08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C8563869-0212-4AD2-8729-BBF63E7702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70A2-4B19-ADFA-0F88EBF4E08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2DDB778-8A7D-449A-B5EC-0846F067DDB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70A2-4B19-ADFA-0F88EBF4E08D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07B29F0-3EE4-4B56-A351-01BA4C40576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70A2-4B19-ADFA-0F88EBF4E08D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FCC4B5F-5CE5-4822-8EF5-A58CAB8535B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70A2-4B19-ADFA-0F88EBF4E08D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D28117F-B3DE-4918-BD5A-4BD45F8A88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70A2-4B19-ADFA-0F88EBF4E08D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BF8B368E-F685-45EF-97B9-DCCB169D2E5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70A2-4B19-ADFA-0F88EBF4E08D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ADC4652-5F97-4456-95AF-E444358944E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70A2-4B19-ADFA-0F88EBF4E08D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AAFA8C80-5876-4365-BC3E-4092FE5C2D6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70A2-4B19-ADFA-0F88EBF4E08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ChartData!$C$3:$C$12</c:f>
              <c:strCache>
                <c:ptCount val="10"/>
                <c:pt idx="0">
                  <c:v>YMZ19</c:v>
                </c:pt>
                <c:pt idx="1">
                  <c:v>EPZ19</c:v>
                </c:pt>
                <c:pt idx="2">
                  <c:v>ENQZ19</c:v>
                </c:pt>
                <c:pt idx="3">
                  <c:v>EMDZ19</c:v>
                </c:pt>
                <c:pt idx="4">
                  <c:v>RTYZ19</c:v>
                </c:pt>
                <c:pt idx="5">
                  <c:v>DDZ19</c:v>
                </c:pt>
                <c:pt idx="6">
                  <c:v>DSXZ19</c:v>
                </c:pt>
                <c:pt idx="7">
                  <c:v>QFAZ19</c:v>
                </c:pt>
                <c:pt idx="8">
                  <c:v>PILV19</c:v>
                </c:pt>
                <c:pt idx="9">
                  <c:v>NKDZ19</c:v>
                </c:pt>
              </c:strCache>
            </c:strRef>
          </c:cat>
          <c:val>
            <c:numRef>
              <c:f>ChartData!$E$3:$E$12</c:f>
              <c:numCache>
                <c:formatCode>0.00%</c:formatCode>
                <c:ptCount val="10"/>
                <c:pt idx="0">
                  <c:v>5.7844454396178534E-3</c:v>
                </c:pt>
                <c:pt idx="1">
                  <c:v>5.9046815689582453E-3</c:v>
                </c:pt>
                <c:pt idx="2">
                  <c:v>7.4987826651517608E-3</c:v>
                </c:pt>
                <c:pt idx="3">
                  <c:v>5.0917026030030416E-3</c:v>
                </c:pt>
                <c:pt idx="4">
                  <c:v>5.5770618725805386E-3</c:v>
                </c:pt>
                <c:pt idx="5">
                  <c:v>5.7450337824169603E-3</c:v>
                </c:pt>
                <c:pt idx="6">
                  <c:v>8.4985835694051E-3</c:v>
                </c:pt>
                <c:pt idx="7">
                  <c:v>5.2263625873888546E-3</c:v>
                </c:pt>
                <c:pt idx="8">
                  <c:v>1.2029941186954198E-2</c:v>
                </c:pt>
                <c:pt idx="9">
                  <c:v>5.7524160147261853E-3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ChartData!$G$3:$G$12</c15:f>
                <c15:dlblRangeCache>
                  <c:ptCount val="10"/>
                  <c:pt idx="0">
                    <c:v>0.49%</c:v>
                  </c:pt>
                  <c:pt idx="1">
                    <c:v>0.51%</c:v>
                  </c:pt>
                  <c:pt idx="2">
                    <c:v>0.64%</c:v>
                  </c:pt>
                  <c:pt idx="3">
                    <c:v>0.34%</c:v>
                  </c:pt>
                  <c:pt idx="4">
                    <c:v>-0.16%</c:v>
                  </c:pt>
                  <c:pt idx="5">
                    <c:v>0.45%</c:v>
                  </c:pt>
                  <c:pt idx="6">
                    <c:v>0.71%</c:v>
                  </c:pt>
                  <c:pt idx="7">
                    <c:v>0.12%</c:v>
                  </c:pt>
                  <c:pt idx="8">
                    <c:v>1.10%</c:v>
                  </c:pt>
                  <c:pt idx="9">
                    <c:v>0.44%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70A2-4B19-ADFA-0F88EBF4E08D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YMZ19</c:v>
                </c:pt>
                <c:pt idx="1">
                  <c:v>EPZ19</c:v>
                </c:pt>
                <c:pt idx="2">
                  <c:v>ENQZ19</c:v>
                </c:pt>
                <c:pt idx="3">
                  <c:v>EMDZ19</c:v>
                </c:pt>
                <c:pt idx="4">
                  <c:v>RTYZ19</c:v>
                </c:pt>
                <c:pt idx="5">
                  <c:v>DDZ19</c:v>
                </c:pt>
                <c:pt idx="6">
                  <c:v>DSXZ19</c:v>
                </c:pt>
                <c:pt idx="7">
                  <c:v>QFAZ19</c:v>
                </c:pt>
                <c:pt idx="8">
                  <c:v>PILV19</c:v>
                </c:pt>
                <c:pt idx="9">
                  <c:v>NKDZ19</c:v>
                </c:pt>
              </c:strCache>
            </c:strRef>
          </c:cat>
          <c:val>
            <c:numRef>
              <c:f>ChartData!$F$3:$F$12</c:f>
              <c:numCache>
                <c:formatCode>0.00%</c:formatCode>
                <c:ptCount val="10"/>
                <c:pt idx="0">
                  <c:v>2.985520226899537E-4</c:v>
                </c:pt>
                <c:pt idx="1">
                  <c:v>2.5305778152678193E-4</c:v>
                </c:pt>
                <c:pt idx="2">
                  <c:v>5.8432072715468265E-4</c:v>
                </c:pt>
                <c:pt idx="3">
                  <c:v>-4.6760534109204735E-4</c:v>
                </c:pt>
                <c:pt idx="4">
                  <c:v>-3.0181746604554401E-3</c:v>
                </c:pt>
                <c:pt idx="5">
                  <c:v>-2.1847311566937735E-3</c:v>
                </c:pt>
                <c:pt idx="6">
                  <c:v>-1.9830028328611899E-3</c:v>
                </c:pt>
                <c:pt idx="7">
                  <c:v>-6.7874838797257856E-5</c:v>
                </c:pt>
                <c:pt idx="8">
                  <c:v>1.5148814828016396E-3</c:v>
                </c:pt>
                <c:pt idx="9">
                  <c:v>-2.3009664058904738E-3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0A2-4B19-ADFA-0F88EBF4E08D}"/>
            </c:ext>
          </c:extLst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ChartData!$C$3:$C$12</c:f>
              <c:strCache>
                <c:ptCount val="10"/>
                <c:pt idx="0">
                  <c:v>YMZ19</c:v>
                </c:pt>
                <c:pt idx="1">
                  <c:v>EPZ19</c:v>
                </c:pt>
                <c:pt idx="2">
                  <c:v>ENQZ19</c:v>
                </c:pt>
                <c:pt idx="3">
                  <c:v>EMDZ19</c:v>
                </c:pt>
                <c:pt idx="4">
                  <c:v>RTYZ19</c:v>
                </c:pt>
                <c:pt idx="5">
                  <c:v>DDZ19</c:v>
                </c:pt>
                <c:pt idx="6">
                  <c:v>DSXZ19</c:v>
                </c:pt>
                <c:pt idx="7">
                  <c:v>QFAZ19</c:v>
                </c:pt>
                <c:pt idx="8">
                  <c:v>PILV19</c:v>
                </c:pt>
                <c:pt idx="9">
                  <c:v>NKDZ19</c:v>
                </c:pt>
              </c:strCache>
            </c:strRef>
          </c:cat>
          <c:val>
            <c:numRef>
              <c:f>ChartData!$G$3:$G$12</c:f>
              <c:numCache>
                <c:formatCode>0.00%</c:formatCode>
                <c:ptCount val="10"/>
                <c:pt idx="0">
                  <c:v>4.9261083743842365E-3</c:v>
                </c:pt>
                <c:pt idx="1">
                  <c:v>5.0611556305356388E-3</c:v>
                </c:pt>
                <c:pt idx="2">
                  <c:v>6.3626034734620999E-3</c:v>
                </c:pt>
                <c:pt idx="3">
                  <c:v>3.4291058346756047E-3</c:v>
                </c:pt>
                <c:pt idx="4">
                  <c:v>-1.5746998228463294E-3</c:v>
                </c:pt>
                <c:pt idx="5">
                  <c:v>4.490836266537201E-3</c:v>
                </c:pt>
                <c:pt idx="6">
                  <c:v>7.0821529745042494E-3</c:v>
                </c:pt>
                <c:pt idx="7">
                  <c:v>1.1538722595533836E-3</c:v>
                </c:pt>
                <c:pt idx="8">
                  <c:v>1.0960613081447157E-2</c:v>
                </c:pt>
                <c:pt idx="9">
                  <c:v>4.3718361711919005E-3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0A2-4B19-ADFA-0F88EBF4E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00B050"/>
                  </a:gs>
                  <a:gs pos="100000">
                    <a:srgbClr val="00B050"/>
                  </a:gs>
                </a:gsLst>
                <a:path path="rect">
                  <a:fillToRect l="100000" t="100000"/>
                </a:path>
                <a:tileRect r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615265408"/>
        <c:axId val="615263448"/>
      </c:stockChart>
      <c:catAx>
        <c:axId val="61526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15263448"/>
        <c:crosses val="autoZero"/>
        <c:auto val="1"/>
        <c:lblAlgn val="ctr"/>
        <c:lblOffset val="100"/>
        <c:noMultiLvlLbl val="0"/>
      </c:catAx>
      <c:valAx>
        <c:axId val="61526344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615265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FVAZ19</c:v>
                </c:pt>
                <c:pt idx="1">
                  <c:v>TYAZ19</c:v>
                </c:pt>
                <c:pt idx="2">
                  <c:v>USAZ19</c:v>
                </c:pt>
                <c:pt idx="3">
                  <c:v>DBZ19</c:v>
                </c:pt>
                <c:pt idx="4">
                  <c:v>FGBXZ19</c:v>
                </c:pt>
                <c:pt idx="5">
                  <c:v>QGAZ19</c:v>
                </c:pt>
                <c:pt idx="6">
                  <c:v>DLZ19</c:v>
                </c:pt>
              </c:strCache>
            </c:strRef>
          </c:cat>
          <c:val>
            <c:numRef>
              <c:f>ChartData!$D$33:$D$39</c:f>
              <c:numCache>
                <c:formatCode>0.00%</c:formatCode>
                <c:ptCount val="7"/>
                <c:pt idx="0">
                  <c:v>-9.176115881234843E-4</c:v>
                </c:pt>
                <c:pt idx="1">
                  <c:v>-1.3181545835829838E-3</c:v>
                </c:pt>
                <c:pt idx="2">
                  <c:v>-1.5399422521655437E-3</c:v>
                </c:pt>
                <c:pt idx="3">
                  <c:v>8.0362780552199276E-4</c:v>
                </c:pt>
                <c:pt idx="4">
                  <c:v>2.1089308637447643E-3</c:v>
                </c:pt>
                <c:pt idx="5">
                  <c:v>-2.9041626331073526E-3</c:v>
                </c:pt>
                <c:pt idx="6">
                  <c:v>4.4247787610621149E-4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E-43F0-B90A-706D164EE19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DA984B8B-76D6-4CDB-9617-89FAEAF820F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01E-43F0-B90A-706D164EE191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4B4D009F-BAC0-4243-8CA7-AED59C10A22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601E-43F0-B90A-706D164EE19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428EAD4-FEC6-430D-937B-E31D3D010E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01E-43F0-B90A-706D164EE191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5D47F4C-3918-4650-9BE7-4B32071EEA6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01E-43F0-B90A-706D164EE191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FDA765CF-8830-4426-883C-8B2AD50206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01E-43F0-B90A-706D164EE191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188BBCB9-D97D-49B0-9710-19EFC16905B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01E-43F0-B90A-706D164EE191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4943455-8C69-4398-ACBF-E5F680308A6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601E-43F0-B90A-706D164EE19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ChartData!$C$33:$C$39</c:f>
              <c:strCache>
                <c:ptCount val="7"/>
                <c:pt idx="0">
                  <c:v>FVAZ19</c:v>
                </c:pt>
                <c:pt idx="1">
                  <c:v>TYAZ19</c:v>
                </c:pt>
                <c:pt idx="2">
                  <c:v>USAZ19</c:v>
                </c:pt>
                <c:pt idx="3">
                  <c:v>DBZ19</c:v>
                </c:pt>
                <c:pt idx="4">
                  <c:v>FGBXZ19</c:v>
                </c:pt>
                <c:pt idx="5">
                  <c:v>QGAZ19</c:v>
                </c:pt>
                <c:pt idx="6">
                  <c:v>DLZ19</c:v>
                </c:pt>
              </c:strCache>
            </c:strRef>
          </c:cat>
          <c:val>
            <c:numRef>
              <c:f>ChartData!$E$33:$E$39</c:f>
              <c:numCache>
                <c:formatCode>0.00%</c:formatCode>
                <c:ptCount val="7"/>
                <c:pt idx="0">
                  <c:v>-1.3108736973192634E-4</c:v>
                </c:pt>
                <c:pt idx="1">
                  <c:v>0</c:v>
                </c:pt>
                <c:pt idx="2">
                  <c:v>5.7747834456207893E-4</c:v>
                </c:pt>
                <c:pt idx="3">
                  <c:v>8.6102979163082299E-4</c:v>
                </c:pt>
                <c:pt idx="4">
                  <c:v>2.3840088024940868E-3</c:v>
                </c:pt>
                <c:pt idx="5">
                  <c:v>1.5637798793656115E-3</c:v>
                </c:pt>
                <c:pt idx="6">
                  <c:v>5.8997050147501851E-4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ChartData!$G$33:$G$40</c15:f>
                <c15:dlblRangeCache>
                  <c:ptCount val="8"/>
                  <c:pt idx="0">
                    <c:v>-0.04%</c:v>
                  </c:pt>
                  <c:pt idx="1">
                    <c:v>-0.08%</c:v>
                  </c:pt>
                  <c:pt idx="2">
                    <c:v>-0.15%</c:v>
                  </c:pt>
                  <c:pt idx="3">
                    <c:v>-0.02%</c:v>
                  </c:pt>
                  <c:pt idx="4">
                    <c:v>-0.32%</c:v>
                  </c:pt>
                  <c:pt idx="5">
                    <c:v>0.00%</c:v>
                  </c:pt>
                  <c:pt idx="6">
                    <c:v>0.01%</c:v>
                  </c:pt>
                  <c:pt idx="7">
                    <c:v>-0.36%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601E-43F0-B90A-706D164EE191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FVAZ19</c:v>
                </c:pt>
                <c:pt idx="1">
                  <c:v>TYAZ19</c:v>
                </c:pt>
                <c:pt idx="2">
                  <c:v>USAZ19</c:v>
                </c:pt>
                <c:pt idx="3">
                  <c:v>DBZ19</c:v>
                </c:pt>
                <c:pt idx="4">
                  <c:v>FGBXZ19</c:v>
                </c:pt>
                <c:pt idx="5">
                  <c:v>QGAZ19</c:v>
                </c:pt>
                <c:pt idx="6">
                  <c:v>DLZ19</c:v>
                </c:pt>
              </c:strCache>
            </c:strRef>
          </c:cat>
          <c:val>
            <c:numRef>
              <c:f>ChartData!$F$33:$F$39</c:f>
              <c:numCache>
                <c:formatCode>0.00%</c:formatCode>
                <c:ptCount val="7"/>
                <c:pt idx="0">
                  <c:v>-1.8352231762469686E-3</c:v>
                </c:pt>
                <c:pt idx="1">
                  <c:v>-2.7561414020371481E-3</c:v>
                </c:pt>
                <c:pt idx="2">
                  <c:v>-5.0048123195380175E-3</c:v>
                </c:pt>
                <c:pt idx="3">
                  <c:v>-2.5256873887836389E-3</c:v>
                </c:pt>
                <c:pt idx="4">
                  <c:v>-1.0452961672473872E-2</c:v>
                </c:pt>
                <c:pt idx="5">
                  <c:v>-2.9041626331073526E-3</c:v>
                </c:pt>
                <c:pt idx="6">
                  <c:v>-6.6371681415931718E-4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1E-43F0-B90A-706D164EE191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ChartData!$C$33:$C$39</c:f>
              <c:strCache>
                <c:ptCount val="7"/>
                <c:pt idx="0">
                  <c:v>FVAZ19</c:v>
                </c:pt>
                <c:pt idx="1">
                  <c:v>TYAZ19</c:v>
                </c:pt>
                <c:pt idx="2">
                  <c:v>USAZ19</c:v>
                </c:pt>
                <c:pt idx="3">
                  <c:v>DBZ19</c:v>
                </c:pt>
                <c:pt idx="4">
                  <c:v>FGBXZ19</c:v>
                </c:pt>
                <c:pt idx="5">
                  <c:v>QGAZ19</c:v>
                </c:pt>
                <c:pt idx="6">
                  <c:v>DLZ19</c:v>
                </c:pt>
              </c:strCache>
            </c:strRef>
          </c:cat>
          <c:val>
            <c:numRef>
              <c:f>ChartData!$G$33:$G$39</c:f>
              <c:numCache>
                <c:formatCode>0.00%</c:formatCode>
                <c:ptCount val="7"/>
                <c:pt idx="0">
                  <c:v>-3.9326210919577901E-4</c:v>
                </c:pt>
                <c:pt idx="1">
                  <c:v>-8.3882564409826243E-4</c:v>
                </c:pt>
                <c:pt idx="2">
                  <c:v>-1.5399422521655437E-3</c:v>
                </c:pt>
                <c:pt idx="3">
                  <c:v>-1.7220595832616461E-4</c:v>
                </c:pt>
                <c:pt idx="4">
                  <c:v>-3.2092426187419246E-3</c:v>
                </c:pt>
                <c:pt idx="5">
                  <c:v>0</c:v>
                </c:pt>
                <c:pt idx="6">
                  <c:v>1.4749262536880702E-4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1E-43F0-B90A-706D164EE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00B050"/>
                  </a:gs>
                  <a:gs pos="100000">
                    <a:srgbClr val="00B050"/>
                  </a:gs>
                </a:gsLst>
                <a:path path="rect">
                  <a:fillToRect l="100000" t="100000"/>
                </a:path>
                <a:tileRect r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615266192"/>
        <c:axId val="615264232"/>
      </c:stockChart>
      <c:catAx>
        <c:axId val="61526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15264232"/>
        <c:crosses val="autoZero"/>
        <c:auto val="1"/>
        <c:lblAlgn val="ctr"/>
        <c:lblOffset val="100"/>
        <c:noMultiLvlLbl val="0"/>
      </c:catAx>
      <c:valAx>
        <c:axId val="6152642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61526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DXEZ19</c:v>
                </c:pt>
                <c:pt idx="1">
                  <c:v>EU6Z19</c:v>
                </c:pt>
                <c:pt idx="2">
                  <c:v>JY6Z19</c:v>
                </c:pt>
                <c:pt idx="3">
                  <c:v>BP6Z19</c:v>
                </c:pt>
                <c:pt idx="4">
                  <c:v>CA6Z19</c:v>
                </c:pt>
                <c:pt idx="5">
                  <c:v>SF6Z19</c:v>
                </c:pt>
                <c:pt idx="6">
                  <c:v>DA6Z19</c:v>
                </c:pt>
                <c:pt idx="7">
                  <c:v>NE6Z19</c:v>
                </c:pt>
                <c:pt idx="8">
                  <c:v>MX6Z19</c:v>
                </c:pt>
                <c:pt idx="9">
                  <c:v>EBZ19</c:v>
                </c:pt>
              </c:strCache>
            </c:strRef>
          </c:cat>
          <c:val>
            <c:numRef>
              <c:f>ChartData!$D$14:$D$23</c:f>
              <c:numCache>
                <c:formatCode>0.00%</c:formatCode>
                <c:ptCount val="10"/>
                <c:pt idx="0">
                  <c:v>9.1129089417891089E-5</c:v>
                </c:pt>
                <c:pt idx="1">
                  <c:v>-1.3635124079637714E-4</c:v>
                </c:pt>
                <c:pt idx="2">
                  <c:v>-1.7166461026767508E-3</c:v>
                </c:pt>
                <c:pt idx="3">
                  <c:v>4.8681541582144735E-4</c:v>
                </c:pt>
                <c:pt idx="4">
                  <c:v>7.9386080973808536E-4</c:v>
                </c:pt>
                <c:pt idx="5">
                  <c:v>-7.8740157480306286E-4</c:v>
                </c:pt>
                <c:pt idx="6">
                  <c:v>2.9511583296440598E-4</c:v>
                </c:pt>
                <c:pt idx="7">
                  <c:v>0</c:v>
                </c:pt>
                <c:pt idx="8">
                  <c:v>1.994017946160742E-4</c:v>
                </c:pt>
                <c:pt idx="9">
                  <c:v>2.2406453058478374E-4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E-46B6-92E9-5957443F3CE8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8E4D2F25-595F-4845-8867-5E9ED9D1375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E2E-46B6-92E9-5957443F3CE8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08E59D2F-E0D0-4387-A5DD-D4FD7D9935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E2E-46B6-92E9-5957443F3CE8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2873F319-D435-4983-89C9-C9037DE20D2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E2E-46B6-92E9-5957443F3CE8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54C6772-1E2E-48EA-AA50-002A0B51F30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E2E-46B6-92E9-5957443F3CE8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38BC988C-6D5C-48BF-A881-AD4AE20FB1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E2E-46B6-92E9-5957443F3CE8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10185EF-3F34-481A-A4B9-590D8C40D3C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E2E-46B6-92E9-5957443F3CE8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642FE10B-4E95-4478-8603-6993B874B4E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E2E-46B6-92E9-5957443F3CE8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B68EC958-CA7A-4075-8267-7DE27F5E93E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1E2E-46B6-92E9-5957443F3CE8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0FF7B79F-CBBA-4620-AE9D-549B43A3F20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1E2E-46B6-92E9-5957443F3CE8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B2156A92-2CC5-46C2-B226-5402C663CC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1E2E-46B6-92E9-5957443F3C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ChartData!$C$14:$C$23</c:f>
              <c:strCache>
                <c:ptCount val="10"/>
                <c:pt idx="0">
                  <c:v>DXEZ19</c:v>
                </c:pt>
                <c:pt idx="1">
                  <c:v>EU6Z19</c:v>
                </c:pt>
                <c:pt idx="2">
                  <c:v>JY6Z19</c:v>
                </c:pt>
                <c:pt idx="3">
                  <c:v>BP6Z19</c:v>
                </c:pt>
                <c:pt idx="4">
                  <c:v>CA6Z19</c:v>
                </c:pt>
                <c:pt idx="5">
                  <c:v>SF6Z19</c:v>
                </c:pt>
                <c:pt idx="6">
                  <c:v>DA6Z19</c:v>
                </c:pt>
                <c:pt idx="7">
                  <c:v>NE6Z19</c:v>
                </c:pt>
                <c:pt idx="8">
                  <c:v>MX6Z19</c:v>
                </c:pt>
                <c:pt idx="9">
                  <c:v>EBZ19</c:v>
                </c:pt>
              </c:strCache>
            </c:strRef>
          </c:cat>
          <c:val>
            <c:numRef>
              <c:f>ChartData!$E$14:$E$23</c:f>
              <c:numCache>
                <c:formatCode>0.00%</c:formatCode>
                <c:ptCount val="10"/>
                <c:pt idx="0">
                  <c:v>3.5844108504370495E-3</c:v>
                </c:pt>
                <c:pt idx="1">
                  <c:v>6.363057903826224E-4</c:v>
                </c:pt>
                <c:pt idx="2">
                  <c:v>6.4374228850392116E-4</c:v>
                </c:pt>
                <c:pt idx="3">
                  <c:v>4.6247464503041099E-3</c:v>
                </c:pt>
                <c:pt idx="4">
                  <c:v>1.5877216194760239E-3</c:v>
                </c:pt>
                <c:pt idx="5">
                  <c:v>-9.8425196850382857E-5</c:v>
                </c:pt>
                <c:pt idx="6">
                  <c:v>1.328021248339827E-3</c:v>
                </c:pt>
                <c:pt idx="7">
                  <c:v>6.346184356654861E-4</c:v>
                </c:pt>
                <c:pt idx="8">
                  <c:v>1.1964107676968603E-3</c:v>
                </c:pt>
                <c:pt idx="9">
                  <c:v>2.8008066323097967E-4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ChartData!$G$14:$G$23</c15:f>
                <c15:dlblRangeCache>
                  <c:ptCount val="10"/>
                  <c:pt idx="0">
                    <c:v>0.22%</c:v>
                  </c:pt>
                  <c:pt idx="1">
                    <c:v>-0.27%</c:v>
                  </c:pt>
                  <c:pt idx="2">
                    <c:v>-0.25%</c:v>
                  </c:pt>
                  <c:pt idx="3">
                    <c:v>0.09%</c:v>
                  </c:pt>
                  <c:pt idx="4">
                    <c:v>0.05%</c:v>
                  </c:pt>
                  <c:pt idx="5">
                    <c:v>-0.68%</c:v>
                  </c:pt>
                  <c:pt idx="6">
                    <c:v>-0.19%</c:v>
                  </c:pt>
                  <c:pt idx="7">
                    <c:v>-0.44%</c:v>
                  </c:pt>
                  <c:pt idx="8">
                    <c:v>-0.22%</c:v>
                  </c:pt>
                  <c:pt idx="9">
                    <c:v>-0.36%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1E2E-46B6-92E9-5957443F3CE8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DXEZ19</c:v>
                </c:pt>
                <c:pt idx="1">
                  <c:v>EU6Z19</c:v>
                </c:pt>
                <c:pt idx="2">
                  <c:v>JY6Z19</c:v>
                </c:pt>
                <c:pt idx="3">
                  <c:v>BP6Z19</c:v>
                </c:pt>
                <c:pt idx="4">
                  <c:v>CA6Z19</c:v>
                </c:pt>
                <c:pt idx="5">
                  <c:v>SF6Z19</c:v>
                </c:pt>
                <c:pt idx="6">
                  <c:v>DA6Z19</c:v>
                </c:pt>
                <c:pt idx="7">
                  <c:v>NE6Z19</c:v>
                </c:pt>
                <c:pt idx="8">
                  <c:v>MX6Z19</c:v>
                </c:pt>
                <c:pt idx="9">
                  <c:v>EBZ19</c:v>
                </c:pt>
              </c:strCache>
            </c:strRef>
          </c:cat>
          <c:val>
            <c:numRef>
              <c:f>ChartData!$F$14:$F$23</c:f>
              <c:numCache>
                <c:formatCode>0.00%</c:formatCode>
                <c:ptCount val="10"/>
                <c:pt idx="0">
                  <c:v>-5.1639817336790559E-4</c:v>
                </c:pt>
                <c:pt idx="1">
                  <c:v>-5.1358967366602424E-3</c:v>
                </c:pt>
                <c:pt idx="2">
                  <c:v>-3.0577758703931135E-3</c:v>
                </c:pt>
                <c:pt idx="3">
                  <c:v>-6.4908722109544329E-4</c:v>
                </c:pt>
                <c:pt idx="4">
                  <c:v>-1.1246361471288931E-3</c:v>
                </c:pt>
                <c:pt idx="5">
                  <c:v>-7.5787401574803548E-3</c:v>
                </c:pt>
                <c:pt idx="6">
                  <c:v>-2.8036004131621849E-3</c:v>
                </c:pt>
                <c:pt idx="7">
                  <c:v>-6.6634935744884849E-3</c:v>
                </c:pt>
                <c:pt idx="8">
                  <c:v>-2.791625124626146E-3</c:v>
                </c:pt>
                <c:pt idx="9">
                  <c:v>-7.9542908357606926E-3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E2E-46B6-92E9-5957443F3CE8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ChartData!$C$14:$C$23</c:f>
              <c:strCache>
                <c:ptCount val="10"/>
                <c:pt idx="0">
                  <c:v>DXEZ19</c:v>
                </c:pt>
                <c:pt idx="1">
                  <c:v>EU6Z19</c:v>
                </c:pt>
                <c:pt idx="2">
                  <c:v>JY6Z19</c:v>
                </c:pt>
                <c:pt idx="3">
                  <c:v>BP6Z19</c:v>
                </c:pt>
                <c:pt idx="4">
                  <c:v>CA6Z19</c:v>
                </c:pt>
                <c:pt idx="5">
                  <c:v>SF6Z19</c:v>
                </c:pt>
                <c:pt idx="6">
                  <c:v>DA6Z19</c:v>
                </c:pt>
                <c:pt idx="7">
                  <c:v>NE6Z19</c:v>
                </c:pt>
                <c:pt idx="8">
                  <c:v>MX6Z19</c:v>
                </c:pt>
                <c:pt idx="9">
                  <c:v>EBZ19</c:v>
                </c:pt>
              </c:strCache>
            </c:strRef>
          </c:cat>
          <c:val>
            <c:numRef>
              <c:f>ChartData!$G$14:$G$23</c:f>
              <c:numCache>
                <c:formatCode>0.00%</c:formatCode>
                <c:ptCount val="10"/>
                <c:pt idx="0">
                  <c:v>2.1668472372699025E-3</c:v>
                </c:pt>
                <c:pt idx="1">
                  <c:v>-2.6815744023270683E-3</c:v>
                </c:pt>
                <c:pt idx="2">
                  <c:v>-2.5213239633066057E-3</c:v>
                </c:pt>
                <c:pt idx="3">
                  <c:v>8.924949290059868E-4</c:v>
                </c:pt>
                <c:pt idx="4">
                  <c:v>4.6308547234713077E-4</c:v>
                </c:pt>
                <c:pt idx="5">
                  <c:v>-6.7913385826770733E-3</c:v>
                </c:pt>
                <c:pt idx="6">
                  <c:v>-1.9182529142689666E-3</c:v>
                </c:pt>
                <c:pt idx="7">
                  <c:v>-4.4423290496589316E-3</c:v>
                </c:pt>
                <c:pt idx="8">
                  <c:v>-2.1934197407777849E-3</c:v>
                </c:pt>
                <c:pt idx="9">
                  <c:v>-3.5850324893569128E-3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E2E-46B6-92E9-5957443F3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00B050"/>
                  </a:gs>
                  <a:gs pos="100000">
                    <a:srgbClr val="00B050"/>
                  </a:gs>
                </a:gsLst>
                <a:path path="rect">
                  <a:fillToRect l="100000" t="100000"/>
                </a:path>
                <a:tileRect r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615265800"/>
        <c:axId val="615264624"/>
      </c:stockChart>
      <c:catAx>
        <c:axId val="615265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15264624"/>
        <c:crosses val="autoZero"/>
        <c:auto val="1"/>
        <c:lblAlgn val="ctr"/>
        <c:lblOffset val="100"/>
        <c:noMultiLvlLbl val="0"/>
      </c:catAx>
      <c:valAx>
        <c:axId val="6152646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615265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GCEZ19</c:v>
                </c:pt>
                <c:pt idx="1">
                  <c:v>SIEZ19</c:v>
                </c:pt>
                <c:pt idx="2">
                  <c:v>PLEF20</c:v>
                </c:pt>
                <c:pt idx="3">
                  <c:v>CLEX19</c:v>
                </c:pt>
                <c:pt idx="4">
                  <c:v>HOEX19</c:v>
                </c:pt>
                <c:pt idx="5">
                  <c:v>RBEX19</c:v>
                </c:pt>
                <c:pt idx="6">
                  <c:v>NGEX19</c:v>
                </c:pt>
              </c:strCache>
            </c:strRef>
          </c:cat>
          <c:val>
            <c:numRef>
              <c:f>ChartData!$D$25:$D$31</c:f>
              <c:numCache>
                <c:formatCode>0.00%</c:formatCode>
                <c:ptCount val="7"/>
                <c:pt idx="0">
                  <c:v>-3.1200212426978524E-3</c:v>
                </c:pt>
                <c:pt idx="1">
                  <c:v>-3.5123498753682962E-3</c:v>
                </c:pt>
                <c:pt idx="2">
                  <c:v>4.2730477513083781E-4</c:v>
                </c:pt>
                <c:pt idx="3">
                  <c:v>1.1268109461634689E-2</c:v>
                </c:pt>
                <c:pt idx="4">
                  <c:v>3.1508264462809885E-3</c:v>
                </c:pt>
                <c:pt idx="5">
                  <c:v>6.1624649859944097E-3</c:v>
                </c:pt>
                <c:pt idx="6">
                  <c:v>-9.9833610648918554E-3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E-4F2D-9A62-E5033CD8CA51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75C124FB-7446-444E-877F-49C003ABE47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2BE-4F2D-9A62-E5033CD8CA51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720F27DC-5BE9-4CC3-A562-072B78E11F1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2BE-4F2D-9A62-E5033CD8CA51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9A8CF4C1-D3BC-46EF-AD21-5C3B34E2B4D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52BE-4F2D-9A62-E5033CD8CA51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9C2A22DA-00F7-418B-BAB2-9BB05143584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2BE-4F2D-9A62-E5033CD8CA51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2E9306E-EB6F-4AFC-B129-A4A4483DC5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2BE-4F2D-9A62-E5033CD8CA51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930BA246-AE28-44AB-9F5D-A0AD42772C0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52BE-4F2D-9A62-E5033CD8CA51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0AAED68E-7A8B-4E6C-A1AF-3D872D76EA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52BE-4F2D-9A62-E5033CD8CA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cat>
            <c:strRef>
              <c:f>ChartData!$C$25:$C$31</c:f>
              <c:strCache>
                <c:ptCount val="7"/>
                <c:pt idx="0">
                  <c:v>GCEZ19</c:v>
                </c:pt>
                <c:pt idx="1">
                  <c:v>SIEZ19</c:v>
                </c:pt>
                <c:pt idx="2">
                  <c:v>PLEF20</c:v>
                </c:pt>
                <c:pt idx="3">
                  <c:v>CLEX19</c:v>
                </c:pt>
                <c:pt idx="4">
                  <c:v>HOEX19</c:v>
                </c:pt>
                <c:pt idx="5">
                  <c:v>RBEX19</c:v>
                </c:pt>
                <c:pt idx="6">
                  <c:v>NGEX19</c:v>
                </c:pt>
              </c:strCache>
            </c:strRef>
          </c:cat>
          <c:val>
            <c:numRef>
              <c:f>ChartData!$E$25:$E$31</c:f>
              <c:numCache>
                <c:formatCode>0.00%</c:formatCode>
                <c:ptCount val="7"/>
                <c:pt idx="0">
                  <c:v>5.3106744556555665E-4</c:v>
                </c:pt>
                <c:pt idx="1">
                  <c:v>4.5320643553133463E-4</c:v>
                </c:pt>
                <c:pt idx="2">
                  <c:v>5.020831107787678E-3</c:v>
                </c:pt>
                <c:pt idx="3">
                  <c:v>1.1804686102664936E-2</c:v>
                </c:pt>
                <c:pt idx="4">
                  <c:v>7.2314049586776914E-3</c:v>
                </c:pt>
                <c:pt idx="5">
                  <c:v>7.6563958916899951E-3</c:v>
                </c:pt>
                <c:pt idx="6">
                  <c:v>-4.9916805324459277E-3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ChartData!$G$25:$G$31</c15:f>
                <c15:dlblRangeCache>
                  <c:ptCount val="7"/>
                  <c:pt idx="0">
                    <c:v>-1.96%</c:v>
                  </c:pt>
                  <c:pt idx="1">
                    <c:v>-2.87%</c:v>
                  </c:pt>
                  <c:pt idx="2">
                    <c:v>-4.87%</c:v>
                  </c:pt>
                  <c:pt idx="3">
                    <c:v>-1.29%</c:v>
                  </c:pt>
                  <c:pt idx="4">
                    <c:v>-0.96%</c:v>
                  </c:pt>
                  <c:pt idx="5">
                    <c:v>-0.76%</c:v>
                  </c:pt>
                  <c:pt idx="6">
                    <c:v>-2.79%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52BE-4F2D-9A62-E5033CD8CA51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GCEZ19</c:v>
                </c:pt>
                <c:pt idx="1">
                  <c:v>SIEZ19</c:v>
                </c:pt>
                <c:pt idx="2">
                  <c:v>PLEF20</c:v>
                </c:pt>
                <c:pt idx="3">
                  <c:v>CLEX19</c:v>
                </c:pt>
                <c:pt idx="4">
                  <c:v>HOEX19</c:v>
                </c:pt>
                <c:pt idx="5">
                  <c:v>RBEX19</c:v>
                </c:pt>
                <c:pt idx="6">
                  <c:v>NGEX19</c:v>
                </c:pt>
              </c:strCache>
            </c:strRef>
          </c:cat>
          <c:val>
            <c:numRef>
              <c:f>ChartData!$F$25:$F$31</c:f>
              <c:numCache>
                <c:formatCode>0.00%</c:formatCode>
                <c:ptCount val="7"/>
                <c:pt idx="0">
                  <c:v>-2.2703133297928866E-2</c:v>
                </c:pt>
                <c:pt idx="1">
                  <c:v>-3.4103784273736705E-2</c:v>
                </c:pt>
                <c:pt idx="2">
                  <c:v>-5.4054054054054078E-2</c:v>
                </c:pt>
                <c:pt idx="3">
                  <c:v>-1.7528170273654158E-2</c:v>
                </c:pt>
                <c:pt idx="4">
                  <c:v>-1.1621900826446261E-2</c:v>
                </c:pt>
                <c:pt idx="5">
                  <c:v>-1.2885154061624613E-2</c:v>
                </c:pt>
                <c:pt idx="6">
                  <c:v>-3.0366056572379351E-2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2BE-4F2D-9A62-E5033CD8CA51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strRef>
              <c:f>ChartData!$C$25:$C$31</c:f>
              <c:strCache>
                <c:ptCount val="7"/>
                <c:pt idx="0">
                  <c:v>GCEZ19</c:v>
                </c:pt>
                <c:pt idx="1">
                  <c:v>SIEZ19</c:v>
                </c:pt>
                <c:pt idx="2">
                  <c:v>PLEF20</c:v>
                </c:pt>
                <c:pt idx="3">
                  <c:v>CLEX19</c:v>
                </c:pt>
                <c:pt idx="4">
                  <c:v>HOEX19</c:v>
                </c:pt>
                <c:pt idx="5">
                  <c:v>RBEX19</c:v>
                </c:pt>
                <c:pt idx="6">
                  <c:v>NGEX19</c:v>
                </c:pt>
              </c:strCache>
            </c:strRef>
          </c:cat>
          <c:val>
            <c:numRef>
              <c:f>ChartData!$G$25:$G$31</c:f>
              <c:numCache>
                <c:formatCode>0.00%</c:formatCode>
                <c:ptCount val="7"/>
                <c:pt idx="0">
                  <c:v>-1.9649495485926653E-2</c:v>
                </c:pt>
                <c:pt idx="1">
                  <c:v>-2.8721957851801577E-2</c:v>
                </c:pt>
                <c:pt idx="2">
                  <c:v>-4.8712744364918299E-2</c:v>
                </c:pt>
                <c:pt idx="3">
                  <c:v>-1.2877839384725557E-2</c:v>
                </c:pt>
                <c:pt idx="4">
                  <c:v>-9.5557851239670352E-3</c:v>
                </c:pt>
                <c:pt idx="5">
                  <c:v>-7.5941487706193515E-3</c:v>
                </c:pt>
                <c:pt idx="6">
                  <c:v>-2.7870216306156295E-2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2BE-4F2D-9A62-E5033CD8C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00B050"/>
                  </a:gs>
                  <a:gs pos="100000">
                    <a:srgbClr val="00B050"/>
                  </a:gs>
                </a:gsLst>
                <a:path path="rect">
                  <a:fillToRect l="100000" t="100000"/>
                </a:path>
                <a:tileRect r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83000">
                    <a:srgbClr val="FF0000"/>
                  </a:gs>
                  <a:gs pos="100000">
                    <a:srgbClr val="FF0000"/>
                  </a:gs>
                </a:gsLst>
                <a:path path="rect">
                  <a:fillToRect l="100000" t="100000"/>
                </a:path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597789176"/>
        <c:axId val="597788784"/>
      </c:stockChart>
      <c:catAx>
        <c:axId val="597789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solidFill>
            <a:schemeClr val="tx1"/>
          </a:solidFill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97788784"/>
        <c:crosses val="autoZero"/>
        <c:auto val="1"/>
        <c:lblAlgn val="ctr"/>
        <c:lblOffset val="100"/>
        <c:noMultiLvlLbl val="0"/>
      </c:catAx>
      <c:valAx>
        <c:axId val="59778878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rgbClr val="002060"/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597789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22860</xdr:colOff>
      <xdr:row>1</xdr:row>
      <xdr:rowOff>45720</xdr:rowOff>
    </xdr:from>
    <xdr:to>
      <xdr:col>29</xdr:col>
      <xdr:colOff>702860</xdr:colOff>
      <xdr:row>2</xdr:row>
      <xdr:rowOff>108555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99720" y="106680"/>
          <a:ext cx="676190" cy="238095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</xdr:colOff>
      <xdr:row>1</xdr:row>
      <xdr:rowOff>53340</xdr:rowOff>
    </xdr:from>
    <xdr:to>
      <xdr:col>2</xdr:col>
      <xdr:colOff>710480</xdr:colOff>
      <xdr:row>2</xdr:row>
      <xdr:rowOff>116175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" y="114300"/>
          <a:ext cx="676190" cy="238095"/>
        </a:xfrm>
        <a:prstGeom prst="rect">
          <a:avLst/>
        </a:prstGeom>
      </xdr:spPr>
    </xdr:pic>
    <xdr:clientData/>
  </xdr:twoCellAnchor>
  <xdr:twoCellAnchor>
    <xdr:from>
      <xdr:col>4</xdr:col>
      <xdr:colOff>140969</xdr:colOff>
      <xdr:row>8</xdr:row>
      <xdr:rowOff>70485</xdr:rowOff>
    </xdr:from>
    <xdr:to>
      <xdr:col>14</xdr:col>
      <xdr:colOff>342900</xdr:colOff>
      <xdr:row>41</xdr:row>
      <xdr:rowOff>171622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24765</xdr:colOff>
      <xdr:row>7</xdr:row>
      <xdr:rowOff>1905</xdr:rowOff>
    </xdr:from>
    <xdr:ext cx="434340" cy="152937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7390" y="1487805"/>
          <a:ext cx="434340" cy="152937"/>
        </a:xfrm>
        <a:prstGeom prst="rect">
          <a:avLst/>
        </a:prstGeom>
      </xdr:spPr>
    </xdr:pic>
    <xdr:clientData/>
  </xdr:oneCellAnchor>
  <xdr:twoCellAnchor editAs="oneCell">
    <xdr:from>
      <xdr:col>3</xdr:col>
      <xdr:colOff>502920</xdr:colOff>
      <xdr:row>47</xdr:row>
      <xdr:rowOff>22860</xdr:rowOff>
    </xdr:from>
    <xdr:to>
      <xdr:col>4</xdr:col>
      <xdr:colOff>211455</xdr:colOff>
      <xdr:row>48</xdr:row>
      <xdr:rowOff>537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7340" y="7543800"/>
          <a:ext cx="434340" cy="152937"/>
        </a:xfrm>
        <a:prstGeom prst="rect">
          <a:avLst/>
        </a:prstGeom>
      </xdr:spPr>
    </xdr:pic>
    <xdr:clientData/>
  </xdr:twoCellAnchor>
  <xdr:twoCellAnchor>
    <xdr:from>
      <xdr:col>14</xdr:col>
      <xdr:colOff>352425</xdr:colOff>
      <xdr:row>9</xdr:row>
      <xdr:rowOff>342900</xdr:rowOff>
    </xdr:from>
    <xdr:to>
      <xdr:col>21</xdr:col>
      <xdr:colOff>257175</xdr:colOff>
      <xdr:row>24</xdr:row>
      <xdr:rowOff>209550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200025</xdr:colOff>
      <xdr:row>9</xdr:row>
      <xdr:rowOff>361950</xdr:rowOff>
    </xdr:from>
    <xdr:to>
      <xdr:col>28</xdr:col>
      <xdr:colOff>104775</xdr:colOff>
      <xdr:row>24</xdr:row>
      <xdr:rowOff>76200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180975</xdr:colOff>
      <xdr:row>26</xdr:row>
      <xdr:rowOff>76200</xdr:rowOff>
    </xdr:from>
    <xdr:to>
      <xdr:col>28</xdr:col>
      <xdr:colOff>85725</xdr:colOff>
      <xdr:row>40</xdr:row>
      <xdr:rowOff>9525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238125</xdr:colOff>
      <xdr:row>26</xdr:row>
      <xdr:rowOff>76200</xdr:rowOff>
    </xdr:from>
    <xdr:to>
      <xdr:col>21</xdr:col>
      <xdr:colOff>142875</xdr:colOff>
      <xdr:row>40</xdr:row>
      <xdr:rowOff>161925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9"/>
  <sheetViews>
    <sheetView showGridLines="0" showRowColHeaders="0" tabSelected="1" zoomScaleNormal="100" workbookViewId="0">
      <selection activeCell="X27" sqref="X27"/>
    </sheetView>
  </sheetViews>
  <sheetFormatPr defaultColWidth="8.75" defaultRowHeight="16.5" x14ac:dyDescent="0.3"/>
  <cols>
    <col min="1" max="1" width="1.625" style="1" customWidth="1"/>
    <col min="2" max="2" width="3.625" style="1" customWidth="1"/>
    <col min="3" max="4" width="9.625" style="1" customWidth="1"/>
    <col min="5" max="5" width="3.625" style="1" customWidth="1"/>
    <col min="6" max="7" width="9.625" style="1" customWidth="1"/>
    <col min="8" max="8" width="3.625" style="1" customWidth="1"/>
    <col min="9" max="10" width="9.625" style="1" customWidth="1"/>
    <col min="11" max="11" width="3.625" style="1" customWidth="1"/>
    <col min="12" max="13" width="9.625" style="1" customWidth="1"/>
    <col min="14" max="14" width="3.625" style="1" customWidth="1"/>
    <col min="15" max="16" width="9.625" style="1" customWidth="1"/>
    <col min="17" max="17" width="3.625" style="1" customWidth="1"/>
    <col min="18" max="19" width="9.625" style="1" customWidth="1"/>
    <col min="20" max="20" width="3.625" style="1" customWidth="1"/>
    <col min="21" max="22" width="9.625" style="1" customWidth="1"/>
    <col min="23" max="23" width="3.625" style="1" customWidth="1"/>
    <col min="24" max="25" width="9.625" style="1" customWidth="1"/>
    <col min="26" max="26" width="3.625" style="1" customWidth="1"/>
    <col min="27" max="28" width="9.625" style="1" customWidth="1"/>
    <col min="29" max="29" width="3.625" style="1" customWidth="1"/>
    <col min="30" max="31" width="9.625" style="1" customWidth="1"/>
    <col min="32" max="16384" width="8.75" style="1"/>
  </cols>
  <sheetData>
    <row r="1" spans="2:33" ht="4.9000000000000004" customHeight="1" x14ac:dyDescent="0.3"/>
    <row r="2" spans="2:33" ht="16.5" customHeight="1" x14ac:dyDescent="0.3">
      <c r="B2" s="90" t="s">
        <v>55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2"/>
    </row>
    <row r="3" spans="2:33" ht="16.5" customHeight="1" x14ac:dyDescent="0.3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5"/>
    </row>
    <row r="4" spans="2:33" ht="20.100000000000001" customHeight="1" x14ac:dyDescent="0.3">
      <c r="B4" s="69" t="str">
        <f>Data!B5</f>
        <v>E-mini Dow ($5): December</v>
      </c>
      <c r="C4" s="69"/>
      <c r="D4" s="69"/>
      <c r="E4" s="69" t="str">
        <f>Data!E5</f>
        <v>E-Mini S&amp;P 500: December</v>
      </c>
      <c r="F4" s="69"/>
      <c r="G4" s="69"/>
      <c r="H4" s="69" t="str">
        <f>Data!H5</f>
        <v>E-mini NASDAQ-100: December</v>
      </c>
      <c r="I4" s="69"/>
      <c r="J4" s="69"/>
      <c r="K4" s="69" t="str">
        <f>Data!K5</f>
        <v>E-mini MidCap 400: December</v>
      </c>
      <c r="L4" s="69"/>
      <c r="M4" s="69"/>
      <c r="N4" s="69" t="str">
        <f>Data!N5</f>
        <v>E-mini Russell 2000: December</v>
      </c>
      <c r="O4" s="69"/>
      <c r="P4" s="69"/>
      <c r="Q4" s="69" t="str">
        <f>Data!Q5</f>
        <v>DAX Index: December</v>
      </c>
      <c r="R4" s="69"/>
      <c r="S4" s="69"/>
      <c r="T4" s="69" t="str">
        <f>Data!T5</f>
        <v>Euro STOXX 50: December</v>
      </c>
      <c r="U4" s="69"/>
      <c r="V4" s="69"/>
      <c r="W4" s="69" t="str">
        <f>Data!W5</f>
        <v>FTSE 100 - Stnd Index: December</v>
      </c>
      <c r="X4" s="69"/>
      <c r="Y4" s="69"/>
      <c r="Z4" s="69" t="str">
        <f>Data!Z5</f>
        <v>CAC40: October</v>
      </c>
      <c r="AA4" s="69"/>
      <c r="AB4" s="69"/>
      <c r="AC4" s="69" t="str">
        <f>Data!AC5</f>
        <v>Nikkei 225 (Globex): December</v>
      </c>
      <c r="AD4" s="69"/>
      <c r="AE4" s="69"/>
    </row>
    <row r="5" spans="2:33" s="52" customFormat="1" ht="30" customHeight="1" x14ac:dyDescent="0.3">
      <c r="B5" s="87" t="str">
        <f>Data!B6</f>
        <v>26928</v>
      </c>
      <c r="C5" s="87"/>
      <c r="D5" s="87"/>
      <c r="E5" s="75" t="str">
        <f>Data!E6</f>
        <v>2978.75</v>
      </c>
      <c r="F5" s="75"/>
      <c r="G5" s="75"/>
      <c r="H5" s="75" t="str">
        <f>Data!H6</f>
        <v>7750.25</v>
      </c>
      <c r="I5" s="75"/>
      <c r="J5" s="75"/>
      <c r="K5" s="75" t="str">
        <f>Data!K6</f>
        <v>1931.30</v>
      </c>
      <c r="L5" s="75"/>
      <c r="M5" s="75"/>
      <c r="N5" s="75" t="str">
        <f>Data!N6</f>
        <v>1521.70</v>
      </c>
      <c r="O5" s="75"/>
      <c r="P5" s="75"/>
      <c r="Q5" s="75" t="str">
        <f>Data!Q6</f>
        <v>12414</v>
      </c>
      <c r="R5" s="75"/>
      <c r="S5" s="75"/>
      <c r="T5" s="75" t="str">
        <f>Data!T6</f>
        <v>3555.00</v>
      </c>
      <c r="U5" s="75"/>
      <c r="V5" s="75"/>
      <c r="W5" s="75" t="str">
        <f>Data!W6</f>
        <v>7375.00</v>
      </c>
      <c r="X5" s="75"/>
      <c r="Y5" s="75"/>
      <c r="Z5" s="75" t="str">
        <f>Data!Z6</f>
        <v>5672.50</v>
      </c>
      <c r="AA5" s="75"/>
      <c r="AB5" s="75"/>
      <c r="AC5" s="70" t="str">
        <f>Data!AC6</f>
        <v>21825</v>
      </c>
      <c r="AD5" s="70"/>
      <c r="AE5" s="70"/>
    </row>
    <row r="6" spans="2:33" s="2" customFormat="1" ht="15" customHeight="1" x14ac:dyDescent="0.25">
      <c r="B6" s="18" t="s">
        <v>0</v>
      </c>
      <c r="C6" s="19" t="str">
        <f>Data!B7</f>
        <v>26951</v>
      </c>
      <c r="D6" s="20" t="str">
        <f>Data!C7</f>
        <v>132</v>
      </c>
      <c r="E6" s="21" t="s">
        <v>0</v>
      </c>
      <c r="F6" s="22" t="str">
        <f>Data!E7</f>
        <v>2981.25</v>
      </c>
      <c r="G6" s="17" t="str">
        <f>Data!F7</f>
        <v>15.00</v>
      </c>
      <c r="H6" s="21" t="s">
        <v>0</v>
      </c>
      <c r="I6" s="22" t="str">
        <f>Data!H7</f>
        <v>7759.00</v>
      </c>
      <c r="J6" s="17" t="str">
        <f>Data!I7</f>
        <v>49.00</v>
      </c>
      <c r="K6" s="21" t="s">
        <v>0</v>
      </c>
      <c r="L6" s="22" t="str">
        <f>Data!K7</f>
        <v>1934.50</v>
      </c>
      <c r="M6" s="17" t="str">
        <f>Data!L7</f>
        <v>6.60</v>
      </c>
      <c r="N6" s="21" t="s">
        <v>0</v>
      </c>
      <c r="O6" s="22" t="str">
        <f>Data!N7</f>
        <v>1532.60</v>
      </c>
      <c r="P6" s="17" t="str">
        <f>Data!O7</f>
        <v>-2.40</v>
      </c>
      <c r="Q6" s="21" t="s">
        <v>0</v>
      </c>
      <c r="R6" s="22" t="str">
        <f>Data!Q7</f>
        <v>12430</v>
      </c>
      <c r="S6" s="17" t="str">
        <f>Data!R7</f>
        <v>56</v>
      </c>
      <c r="T6" s="21" t="s">
        <v>0</v>
      </c>
      <c r="U6" s="22" t="str">
        <f>Data!T7</f>
        <v>3560.00</v>
      </c>
      <c r="V6" s="17" t="str">
        <f>Data!U7</f>
        <v>25.00</v>
      </c>
      <c r="W6" s="23" t="s">
        <v>0</v>
      </c>
      <c r="X6" s="22" t="str">
        <f>Data!W7</f>
        <v>7405.00</v>
      </c>
      <c r="Y6" s="17" t="str">
        <f>Data!X7</f>
        <v>8.50</v>
      </c>
      <c r="Z6" s="23" t="s">
        <v>0</v>
      </c>
      <c r="AA6" s="22" t="str">
        <f>Data!Z7</f>
        <v>5678.50</v>
      </c>
      <c r="AB6" s="17" t="str">
        <f>Data!AA7</f>
        <v>61.50</v>
      </c>
      <c r="AC6" s="23" t="s">
        <v>0</v>
      </c>
      <c r="AD6" s="24" t="str">
        <f>Data!AC7</f>
        <v>21855</v>
      </c>
      <c r="AE6" s="25" t="str">
        <f>Data!AD7</f>
        <v>95</v>
      </c>
    </row>
    <row r="7" spans="2:33" s="2" customFormat="1" ht="15" customHeight="1" x14ac:dyDescent="0.25">
      <c r="B7" s="18" t="s">
        <v>1</v>
      </c>
      <c r="C7" s="19" t="str">
        <f>Data!B8</f>
        <v>26804</v>
      </c>
      <c r="D7" s="26">
        <f>Data!C8</f>
        <v>4.9261083743842365E-3</v>
      </c>
      <c r="E7" s="21" t="s">
        <v>1</v>
      </c>
      <c r="F7" s="22" t="str">
        <f>Data!E8</f>
        <v>2964.50</v>
      </c>
      <c r="G7" s="27">
        <f>Data!F8</f>
        <v>5.0611556305356388E-3</v>
      </c>
      <c r="H7" s="21" t="s">
        <v>1</v>
      </c>
      <c r="I7" s="22" t="str">
        <f>Data!H8</f>
        <v>7705.75</v>
      </c>
      <c r="J7" s="27">
        <f>Data!I8</f>
        <v>6.3626034734620999E-3</v>
      </c>
      <c r="K7" s="21" t="s">
        <v>1</v>
      </c>
      <c r="L7" s="22" t="str">
        <f>Data!K8</f>
        <v>1923.80</v>
      </c>
      <c r="M7" s="27">
        <f>Data!L8</f>
        <v>3.4291058346756047E-3</v>
      </c>
      <c r="N7" s="21" t="s">
        <v>1</v>
      </c>
      <c r="O7" s="22" t="str">
        <f>Data!N8</f>
        <v>1519.50</v>
      </c>
      <c r="P7" s="27">
        <f>Data!O8</f>
        <v>-1.5746998228463294E-3</v>
      </c>
      <c r="Q7" s="21" t="s">
        <v>1</v>
      </c>
      <c r="R7" s="22" t="str">
        <f>Data!Q8</f>
        <v>12332</v>
      </c>
      <c r="S7" s="27">
        <f>Data!R8</f>
        <v>4.490836266537201E-3</v>
      </c>
      <c r="T7" s="21" t="s">
        <v>1</v>
      </c>
      <c r="U7" s="22" t="str">
        <f>Data!T8</f>
        <v>3523.00</v>
      </c>
      <c r="V7" s="27">
        <f>Data!U8</f>
        <v>7.0821529745042494E-3</v>
      </c>
      <c r="W7" s="21" t="s">
        <v>1</v>
      </c>
      <c r="X7" s="22" t="str">
        <f>Data!W8</f>
        <v>7366.00</v>
      </c>
      <c r="Y7" s="27">
        <f>Data!X8</f>
        <v>1.1538722595533836E-3</v>
      </c>
      <c r="Z7" s="21" t="s">
        <v>1</v>
      </c>
      <c r="AA7" s="22" t="str">
        <f>Data!Z8</f>
        <v>5619.50</v>
      </c>
      <c r="AB7" s="27">
        <f>Data!AA8</f>
        <v>1.0960613081447157E-2</v>
      </c>
      <c r="AC7" s="21" t="s">
        <v>1</v>
      </c>
      <c r="AD7" s="24" t="str">
        <f>Data!AC8</f>
        <v>21680</v>
      </c>
      <c r="AE7" s="27">
        <f>Data!AD8</f>
        <v>4.3718361711919005E-3</v>
      </c>
    </row>
    <row r="8" spans="2:33" hidden="1" x14ac:dyDescent="0.3">
      <c r="B8" s="96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3"/>
      <c r="AA8" s="3"/>
      <c r="AB8" s="3"/>
      <c r="AC8" s="3"/>
      <c r="AD8" s="3"/>
      <c r="AE8" s="15"/>
    </row>
    <row r="9" spans="2:33" ht="20.100000000000001" customHeight="1" x14ac:dyDescent="0.3">
      <c r="B9" s="69" t="str">
        <f>Data!B11</f>
        <v>Gold (Globex): December</v>
      </c>
      <c r="C9" s="69"/>
      <c r="D9" s="69"/>
      <c r="E9" s="39"/>
      <c r="F9" s="39"/>
      <c r="G9" s="39"/>
      <c r="H9" s="39"/>
      <c r="I9" s="39"/>
      <c r="J9" s="39"/>
      <c r="K9" s="39"/>
      <c r="L9" s="3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84" t="str">
        <f>Data!AC11</f>
        <v>5yr US Treasury Notes (Globex): December</v>
      </c>
      <c r="AD9" s="69"/>
      <c r="AE9" s="69"/>
      <c r="AF9" s="42">
        <f>IF(P9=0,0,IF(P9=1,"#.0",IF(P9=2,"#.00",IF(P9=3,"#.000",IF(P9=4,"#.0000",IF(P9=5,"#.00000",IF(P9=6,"#.000000")))))))</f>
        <v>0</v>
      </c>
    </row>
    <row r="10" spans="2:33" s="53" customFormat="1" ht="30" customHeight="1" x14ac:dyDescent="0.3">
      <c r="B10" s="75" t="str">
        <f>Data!B12</f>
        <v>1476.80</v>
      </c>
      <c r="C10" s="75"/>
      <c r="D10" s="75"/>
      <c r="E10" s="36"/>
      <c r="F10" s="36"/>
      <c r="G10" s="36"/>
      <c r="H10" s="37"/>
      <c r="I10" s="37"/>
      <c r="J10" s="37"/>
      <c r="K10" s="38"/>
      <c r="L10" s="38"/>
      <c r="M10" s="36"/>
      <c r="N10" s="36"/>
      <c r="O10" s="76" t="s">
        <v>53</v>
      </c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8"/>
      <c r="AC10" s="85">
        <f>Data!AC12</f>
        <v>119.0475</v>
      </c>
      <c r="AD10" s="83"/>
      <c r="AE10" s="83"/>
    </row>
    <row r="11" spans="2:33" s="2" customFormat="1" ht="15" customHeight="1" x14ac:dyDescent="0.25">
      <c r="B11" s="21" t="s">
        <v>0</v>
      </c>
      <c r="C11" s="22" t="str">
        <f>Data!B13</f>
        <v>1507.20</v>
      </c>
      <c r="D11" s="17" t="str">
        <f>Data!C13</f>
        <v>-29.60</v>
      </c>
      <c r="E11" s="4"/>
      <c r="F11" s="5"/>
      <c r="G11" s="6"/>
      <c r="H11" s="4"/>
      <c r="I11" s="7"/>
      <c r="J11" s="8"/>
      <c r="K11" s="4"/>
      <c r="L11" s="9"/>
      <c r="M11" s="4"/>
      <c r="N11" s="5"/>
      <c r="O11" s="9"/>
      <c r="P11" s="4"/>
      <c r="Q11" s="5"/>
      <c r="R11" s="9"/>
      <c r="S11" s="5"/>
      <c r="T11" s="9"/>
      <c r="U11" s="5"/>
      <c r="V11" s="9"/>
      <c r="W11" s="5"/>
      <c r="X11" s="9"/>
      <c r="Y11" s="5"/>
      <c r="Z11" s="9"/>
      <c r="AA11" s="5"/>
      <c r="AB11" s="9"/>
      <c r="AC11" s="60" t="s">
        <v>0</v>
      </c>
      <c r="AD11" s="28">
        <f>Data!AC13</f>
        <v>119.0575</v>
      </c>
      <c r="AE11" s="16">
        <f>Data!AD13</f>
        <v>-1.4999999999999999E-2</v>
      </c>
    </row>
    <row r="12" spans="2:33" s="2" customFormat="1" ht="15" customHeight="1" x14ac:dyDescent="0.25">
      <c r="B12" s="21" t="s">
        <v>1</v>
      </c>
      <c r="C12" s="22" t="str">
        <f>Data!B14</f>
        <v>1472.20</v>
      </c>
      <c r="D12" s="27">
        <f>Data!C14</f>
        <v>-1.9649495485926653E-2</v>
      </c>
      <c r="E12" s="4"/>
      <c r="F12" s="5"/>
      <c r="G12" s="11"/>
      <c r="H12" s="4"/>
      <c r="I12" s="7"/>
      <c r="J12" s="11"/>
      <c r="K12" s="4"/>
      <c r="L12" s="9"/>
      <c r="M12" s="4"/>
      <c r="N12" s="5"/>
      <c r="O12" s="9"/>
      <c r="P12" s="4"/>
      <c r="Q12" s="5"/>
      <c r="R12" s="9"/>
      <c r="S12" s="5"/>
      <c r="T12" s="9"/>
      <c r="U12" s="5"/>
      <c r="V12" s="9"/>
      <c r="W12" s="5"/>
      <c r="X12" s="9"/>
      <c r="Y12" s="5"/>
      <c r="Z12" s="9"/>
      <c r="AA12" s="5"/>
      <c r="AB12" s="9"/>
      <c r="AC12" s="60" t="s">
        <v>1</v>
      </c>
      <c r="AD12" s="28">
        <f>Data!AC14</f>
        <v>118.3125</v>
      </c>
      <c r="AE12" s="27">
        <f>Data!AD14</f>
        <v>-3.9326210919577901E-4</v>
      </c>
    </row>
    <row r="13" spans="2:33" ht="13.9" hidden="1" customHeight="1" x14ac:dyDescent="0.3">
      <c r="B13" s="29"/>
      <c r="C13" s="29"/>
      <c r="D13" s="29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61"/>
      <c r="AD13" s="29"/>
      <c r="AE13" s="29"/>
    </row>
    <row r="14" spans="2:33" ht="20.100000000000001" customHeight="1" x14ac:dyDescent="0.3">
      <c r="B14" s="69" t="str">
        <f>Data!B17</f>
        <v>Silver (Globex): December</v>
      </c>
      <c r="C14" s="69"/>
      <c r="D14" s="69"/>
      <c r="E14" s="39"/>
      <c r="F14" s="39"/>
      <c r="G14" s="39"/>
      <c r="H14" s="39"/>
      <c r="I14" s="39"/>
      <c r="J14" s="39"/>
      <c r="K14" s="39"/>
      <c r="L14" s="3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84" t="str">
        <f>Data!AC17</f>
        <v>10yr US Treasury Notes (Globex): December</v>
      </c>
      <c r="AD14" s="69"/>
      <c r="AE14" s="69"/>
      <c r="AG14" s="43"/>
    </row>
    <row r="15" spans="2:33" s="53" customFormat="1" ht="30" customHeight="1" x14ac:dyDescent="0.3">
      <c r="B15" s="75" t="str">
        <f>Data!B18</f>
        <v>17.145</v>
      </c>
      <c r="C15" s="75"/>
      <c r="D15" s="75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86">
        <f>Data!AC18</f>
        <v>130.09</v>
      </c>
      <c r="AD15" s="75"/>
      <c r="AE15" s="75"/>
    </row>
    <row r="16" spans="2:33" s="2" customFormat="1" ht="15" customHeight="1" x14ac:dyDescent="0.25">
      <c r="B16" s="21" t="s">
        <v>0</v>
      </c>
      <c r="C16" s="22" t="str">
        <f>Data!B19</f>
        <v>17.660</v>
      </c>
      <c r="D16" s="17" t="str">
        <f>Data!C19</f>
        <v>-.507</v>
      </c>
      <c r="E16" s="4"/>
      <c r="F16" s="7"/>
      <c r="G16" s="8"/>
      <c r="H16" s="4"/>
      <c r="I16" s="7"/>
      <c r="J16" s="8"/>
      <c r="K16" s="4"/>
      <c r="L16" s="7"/>
      <c r="M16" s="4"/>
      <c r="N16" s="7"/>
      <c r="O16" s="7"/>
      <c r="P16" s="4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60" t="s">
        <v>0</v>
      </c>
      <c r="AD16" s="22">
        <f>Data!AC19</f>
        <v>130.125</v>
      </c>
      <c r="AE16" s="16">
        <f>Data!AD19</f>
        <v>-3.5000000000000003E-2</v>
      </c>
    </row>
    <row r="17" spans="2:34" s="2" customFormat="1" ht="15" customHeight="1" x14ac:dyDescent="0.25">
      <c r="B17" s="21" t="s">
        <v>1</v>
      </c>
      <c r="C17" s="22" t="str">
        <f>Data!B20</f>
        <v>17.050</v>
      </c>
      <c r="D17" s="27">
        <f>Data!C20</f>
        <v>-2.8721957851801577E-2</v>
      </c>
      <c r="E17" s="4"/>
      <c r="F17" s="7"/>
      <c r="G17" s="11"/>
      <c r="H17" s="4"/>
      <c r="I17" s="7"/>
      <c r="J17" s="11"/>
      <c r="K17" s="4"/>
      <c r="L17" s="7"/>
      <c r="M17" s="4"/>
      <c r="N17" s="7"/>
      <c r="O17" s="7"/>
      <c r="P17" s="4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60" t="s">
        <v>1</v>
      </c>
      <c r="AD17" s="22">
        <f>Data!AC20</f>
        <v>130.01</v>
      </c>
      <c r="AE17" s="27">
        <f>Data!AD20</f>
        <v>-8.3882564409826243E-4</v>
      </c>
      <c r="AF17" s="49"/>
      <c r="AG17" s="49"/>
      <c r="AH17" s="49"/>
    </row>
    <row r="18" spans="2:34" ht="13.9" hidden="1" customHeight="1" x14ac:dyDescent="0.3">
      <c r="B18" s="29"/>
      <c r="C18" s="29"/>
      <c r="D18" s="29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61"/>
      <c r="AD18" s="29"/>
      <c r="AE18" s="29"/>
      <c r="AF18" s="50"/>
      <c r="AG18" s="50"/>
      <c r="AH18" s="50"/>
    </row>
    <row r="19" spans="2:34" ht="20.100000000000001" customHeight="1" x14ac:dyDescent="0.3">
      <c r="B19" s="69" t="str">
        <f>Data!B23</f>
        <v>Platinum (Globex): January</v>
      </c>
      <c r="C19" s="69"/>
      <c r="D19" s="69"/>
      <c r="E19" s="39"/>
      <c r="F19" s="39"/>
      <c r="G19" s="39"/>
      <c r="H19" s="39"/>
      <c r="I19" s="39"/>
      <c r="J19" s="39"/>
      <c r="K19" s="39"/>
      <c r="L19" s="3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84" t="str">
        <f>Data!AC23</f>
        <v>30yr US Treasury Bonds (Globex): December</v>
      </c>
      <c r="AD19" s="69"/>
      <c r="AE19" s="69"/>
      <c r="AF19" s="50"/>
      <c r="AG19" s="51"/>
      <c r="AH19" s="50"/>
    </row>
    <row r="20" spans="2:34" s="53" customFormat="1" ht="30" customHeight="1" x14ac:dyDescent="0.3">
      <c r="B20" s="70" t="str">
        <f>Data!B24</f>
        <v>890.50</v>
      </c>
      <c r="C20" s="70"/>
      <c r="D20" s="70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86">
        <f>Data!AC24</f>
        <v>162.03</v>
      </c>
      <c r="AD20" s="75"/>
      <c r="AE20" s="75"/>
      <c r="AF20" s="54"/>
      <c r="AG20" s="55"/>
      <c r="AH20" s="54"/>
    </row>
    <row r="21" spans="2:34" s="2" customFormat="1" ht="15" customHeight="1" x14ac:dyDescent="0.25">
      <c r="B21" s="21" t="s">
        <v>0</v>
      </c>
      <c r="C21" s="24" t="str">
        <f>Data!B25</f>
        <v>940.80</v>
      </c>
      <c r="D21" s="25" t="str">
        <f>Data!C25</f>
        <v>-45.60</v>
      </c>
      <c r="E21" s="4"/>
      <c r="F21" s="7"/>
      <c r="G21" s="8"/>
      <c r="H21" s="4"/>
      <c r="I21" s="7"/>
      <c r="J21" s="8"/>
      <c r="K21" s="4"/>
      <c r="L21" s="7"/>
      <c r="M21" s="4"/>
      <c r="N21" s="7"/>
      <c r="O21" s="7"/>
      <c r="P21" s="4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60" t="s">
        <v>0</v>
      </c>
      <c r="AD21" s="22">
        <f>Data!AC25</f>
        <v>162.13999999999999</v>
      </c>
      <c r="AE21" s="16">
        <f>Data!AD25</f>
        <v>-0.08</v>
      </c>
      <c r="AF21" s="49"/>
      <c r="AG21" s="49"/>
      <c r="AH21" s="49"/>
    </row>
    <row r="22" spans="2:34" s="2" customFormat="1" ht="15" customHeight="1" x14ac:dyDescent="0.25">
      <c r="B22" s="21" t="s">
        <v>1</v>
      </c>
      <c r="C22" s="24" t="str">
        <f>Data!B26</f>
        <v>885.50</v>
      </c>
      <c r="D22" s="27">
        <f>Data!C26</f>
        <v>-4.8712744364918299E-2</v>
      </c>
      <c r="E22" s="4"/>
      <c r="F22" s="7"/>
      <c r="G22" s="11"/>
      <c r="H22" s="4"/>
      <c r="I22" s="7"/>
      <c r="J22" s="11"/>
      <c r="K22" s="4"/>
      <c r="L22" s="7"/>
      <c r="M22" s="4"/>
      <c r="N22" s="7"/>
      <c r="O22" s="7"/>
      <c r="P22" s="4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60" t="s">
        <v>1</v>
      </c>
      <c r="AD22" s="22">
        <f>Data!AC26</f>
        <v>161.16999999999999</v>
      </c>
      <c r="AE22" s="27">
        <f>Data!AD26</f>
        <v>-1.5399422521655437E-3</v>
      </c>
    </row>
    <row r="23" spans="2:34" ht="13.9" hidden="1" customHeight="1" x14ac:dyDescent="0.3">
      <c r="B23" s="29"/>
      <c r="C23" s="31"/>
      <c r="D23" s="29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61"/>
      <c r="AD23" s="29"/>
      <c r="AE23" s="29"/>
    </row>
    <row r="24" spans="2:34" ht="20.100000000000001" customHeight="1" x14ac:dyDescent="0.3">
      <c r="B24" s="69" t="str">
        <f>Data!B29</f>
        <v>Crude Light (Globex): November</v>
      </c>
      <c r="C24" s="69"/>
      <c r="D24" s="69"/>
      <c r="E24" s="39"/>
      <c r="F24" s="39"/>
      <c r="G24" s="39"/>
      <c r="H24" s="39"/>
      <c r="I24" s="39"/>
      <c r="J24" s="39"/>
      <c r="K24" s="39"/>
      <c r="L24" s="3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84" t="str">
        <f>Data!AC29</f>
        <v>Euro Bund (10yr): December</v>
      </c>
      <c r="AD24" s="69"/>
      <c r="AE24" s="69"/>
    </row>
    <row r="25" spans="2:34" s="53" customFormat="1" ht="30" customHeight="1" x14ac:dyDescent="0.3">
      <c r="B25" s="75" t="str">
        <f>Data!B30</f>
        <v>55.19</v>
      </c>
      <c r="C25" s="75"/>
      <c r="D25" s="75"/>
      <c r="E25" s="38"/>
      <c r="F25" s="38"/>
      <c r="G25" s="38"/>
      <c r="H25" s="56"/>
      <c r="I25" s="56"/>
      <c r="J25" s="56"/>
      <c r="K25" s="38"/>
      <c r="L25" s="38"/>
      <c r="M25" s="38"/>
      <c r="N25" s="38"/>
      <c r="O25" s="76" t="s">
        <v>53</v>
      </c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8"/>
      <c r="AC25" s="85" t="str">
        <f>Data!AC30</f>
        <v>174.18</v>
      </c>
      <c r="AD25" s="83"/>
      <c r="AE25" s="83"/>
    </row>
    <row r="26" spans="2:34" s="2" customFormat="1" ht="15" customHeight="1" x14ac:dyDescent="0.3">
      <c r="B26" s="21" t="s">
        <v>0</v>
      </c>
      <c r="C26" s="22" t="str">
        <f>Data!B31</f>
        <v>56.57</v>
      </c>
      <c r="D26" s="17" t="str">
        <f>Data!C31</f>
        <v>-.72</v>
      </c>
      <c r="E26" s="4"/>
      <c r="F26" s="9"/>
      <c r="G26" s="10"/>
      <c r="H26" s="4"/>
      <c r="I26" s="13"/>
      <c r="J26" s="14"/>
      <c r="K26" s="4"/>
      <c r="L26" s="9"/>
      <c r="M26" s="4"/>
      <c r="N26" s="9"/>
      <c r="O26" s="9"/>
      <c r="P26" s="4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60" t="s">
        <v>0</v>
      </c>
      <c r="AD26" s="28" t="str">
        <f>Data!AC31</f>
        <v>174.36</v>
      </c>
      <c r="AE26" s="16" t="str">
        <f>Data!AD31</f>
        <v>-.03</v>
      </c>
      <c r="AF26" s="42">
        <f>IF(P26=0,0,IF(P26=1,"#.0",IF(P26=2,"#.00",IF(P26=3,"#.000",IF(P26=4,"#.0000",IF(P26=5,"#.00000",IF(P26=6,"#.000000")))))))</f>
        <v>0</v>
      </c>
    </row>
    <row r="27" spans="2:34" s="2" customFormat="1" ht="13.35" customHeight="1" x14ac:dyDescent="0.25">
      <c r="B27" s="21" t="s">
        <v>1</v>
      </c>
      <c r="C27" s="22" t="str">
        <f>Data!B32</f>
        <v>54.93</v>
      </c>
      <c r="D27" s="27">
        <f>Data!C32</f>
        <v>-1.2877839384725557E-2</v>
      </c>
      <c r="E27" s="4"/>
      <c r="F27" s="9"/>
      <c r="G27" s="11"/>
      <c r="H27" s="4"/>
      <c r="I27" s="13"/>
      <c r="J27" s="11"/>
      <c r="K27" s="4"/>
      <c r="L27" s="9"/>
      <c r="M27" s="4"/>
      <c r="N27" s="9"/>
      <c r="O27" s="9"/>
      <c r="P27" s="4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60" t="s">
        <v>1</v>
      </c>
      <c r="AD27" s="28" t="str">
        <f>Data!AC32</f>
        <v>173.77</v>
      </c>
      <c r="AE27" s="27">
        <f>Data!AD32</f>
        <v>-1.7220595832616461E-4</v>
      </c>
    </row>
    <row r="28" spans="2:34" ht="13.35" hidden="1" customHeight="1" x14ac:dyDescent="0.3">
      <c r="B28" s="30"/>
      <c r="C28" s="30"/>
      <c r="D28" s="30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62"/>
      <c r="AD28" s="30"/>
      <c r="AE28" s="30"/>
    </row>
    <row r="29" spans="2:34" ht="20.100000000000001" customHeight="1" x14ac:dyDescent="0.3">
      <c r="B29" s="69" t="str">
        <f>Data!B35</f>
        <v>NY Harbor ULSD: November</v>
      </c>
      <c r="C29" s="69"/>
      <c r="D29" s="69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84" t="str">
        <f>Data!AC35</f>
        <v>Euro Buxl (30yr): December</v>
      </c>
      <c r="AD29" s="69"/>
      <c r="AE29" s="69"/>
    </row>
    <row r="30" spans="2:34" s="52" customFormat="1" ht="30" customHeight="1" x14ac:dyDescent="0.3">
      <c r="B30" s="71" t="str">
        <f>Data!B36</f>
        <v>1.9175</v>
      </c>
      <c r="C30" s="71"/>
      <c r="D30" s="71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85" t="str">
        <f>Data!AC36</f>
        <v>217.42</v>
      </c>
      <c r="AD30" s="83"/>
      <c r="AE30" s="83"/>
      <c r="AG30" s="58"/>
    </row>
    <row r="31" spans="2:34" ht="15" customHeight="1" x14ac:dyDescent="0.3">
      <c r="B31" s="21" t="s">
        <v>0</v>
      </c>
      <c r="C31" s="32" t="str">
        <f>Data!B37</f>
        <v>1.9500</v>
      </c>
      <c r="D31" s="33" t="str">
        <f>Data!C37</f>
        <v>-.0185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60" t="s">
        <v>0</v>
      </c>
      <c r="AD31" s="28" t="str">
        <f>Data!AC37</f>
        <v>218.64</v>
      </c>
      <c r="AE31" s="16" t="str">
        <f>Data!AD37</f>
        <v>-.70</v>
      </c>
    </row>
    <row r="32" spans="2:34" ht="15" customHeight="1" x14ac:dyDescent="0.3">
      <c r="B32" s="21" t="s">
        <v>1</v>
      </c>
      <c r="C32" s="32" t="str">
        <f>Data!B38</f>
        <v>1.9135</v>
      </c>
      <c r="D32" s="27">
        <f>Data!C38</f>
        <v>-9.5557851239670352E-3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60" t="s">
        <v>1</v>
      </c>
      <c r="AD32" s="28" t="str">
        <f>Data!AC38</f>
        <v>215.84</v>
      </c>
      <c r="AE32" s="27">
        <f>Data!AD38</f>
        <v>-3.2092426187419246E-3</v>
      </c>
      <c r="AG32" s="43"/>
    </row>
    <row r="33" spans="2:33" ht="13.9" hidden="1" customHeight="1" x14ac:dyDescent="0.3">
      <c r="B33" s="30"/>
      <c r="C33" s="30"/>
      <c r="D33" s="30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61"/>
      <c r="AD33" s="29"/>
      <c r="AE33" s="29"/>
    </row>
    <row r="34" spans="2:33" ht="20.100000000000001" customHeight="1" x14ac:dyDescent="0.3">
      <c r="B34" s="69" t="str">
        <f>Data!B41</f>
        <v>RBOB Gasoline (Globex): November</v>
      </c>
      <c r="C34" s="69"/>
      <c r="D34" s="69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84" t="str">
        <f>Data!AC41</f>
        <v>Long Gilt (CONNECT): December</v>
      </c>
      <c r="AD34" s="69"/>
      <c r="AE34" s="69"/>
      <c r="AG34" s="43"/>
    </row>
    <row r="35" spans="2:33" s="52" customFormat="1" ht="30" customHeight="1" x14ac:dyDescent="0.3">
      <c r="B35" s="72" t="str">
        <f>Data!B42</f>
        <v>1.594</v>
      </c>
      <c r="C35" s="73"/>
      <c r="D35" s="74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86" t="str">
        <f>Data!AC42</f>
        <v>134.29</v>
      </c>
      <c r="AD35" s="75"/>
      <c r="AE35" s="75"/>
    </row>
    <row r="36" spans="2:33" ht="15" customHeight="1" x14ac:dyDescent="0.3">
      <c r="B36" s="21" t="s">
        <v>0</v>
      </c>
      <c r="C36" s="32" t="str">
        <f>Data!B43</f>
        <v>1.619</v>
      </c>
      <c r="D36" s="33" t="str">
        <f>Data!C43</f>
        <v>-.013</v>
      </c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60" t="s">
        <v>0</v>
      </c>
      <c r="AD36" s="22" t="str">
        <f>Data!AC43</f>
        <v>134.50</v>
      </c>
      <c r="AE36" s="17" t="str">
        <f>Data!AD43</f>
        <v>.00</v>
      </c>
    </row>
    <row r="37" spans="2:33" ht="15" customHeight="1" x14ac:dyDescent="0.3">
      <c r="B37" s="21" t="s">
        <v>1</v>
      </c>
      <c r="C37" s="32" t="str">
        <f>Data!B44</f>
        <v>1.586</v>
      </c>
      <c r="D37" s="27">
        <f>Data!C44</f>
        <v>-7.5941487706193515E-3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60" t="s">
        <v>1</v>
      </c>
      <c r="AD37" s="22" t="str">
        <f>Data!AC44</f>
        <v>133.90</v>
      </c>
      <c r="AE37" s="27">
        <f>Data!AD44</f>
        <v>0</v>
      </c>
    </row>
    <row r="38" spans="2:33" ht="13.9" hidden="1" customHeight="1" x14ac:dyDescent="0.3">
      <c r="B38" s="30"/>
      <c r="C38" s="30"/>
      <c r="D38" s="30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61"/>
      <c r="AD38" s="29"/>
      <c r="AE38" s="29"/>
    </row>
    <row r="39" spans="2:33" ht="20.100000000000001" customHeight="1" x14ac:dyDescent="0.3">
      <c r="B39" s="69" t="str">
        <f>Data!B47</f>
        <v>Natural Gas (Globex): November</v>
      </c>
      <c r="C39" s="69"/>
      <c r="D39" s="69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84" t="str">
        <f>Data!AC47</f>
        <v>Euro BOBL (5yr): December</v>
      </c>
      <c r="AD39" s="69"/>
      <c r="AE39" s="69"/>
    </row>
    <row r="40" spans="2:33" s="52" customFormat="1" ht="30" customHeight="1" x14ac:dyDescent="0.3">
      <c r="B40" s="71" t="str">
        <f>Data!B48</f>
        <v>2.337</v>
      </c>
      <c r="C40" s="71"/>
      <c r="D40" s="71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86" t="str">
        <f>Data!AC48</f>
        <v>135.62</v>
      </c>
      <c r="AD40" s="75"/>
      <c r="AE40" s="75"/>
    </row>
    <row r="41" spans="2:33" ht="15" customHeight="1" x14ac:dyDescent="0.3">
      <c r="B41" s="21" t="s">
        <v>0</v>
      </c>
      <c r="C41" s="32" t="str">
        <f>Data!B49</f>
        <v>2.392</v>
      </c>
      <c r="D41" s="33" t="str">
        <f>Data!C49</f>
        <v>-.067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60" t="s">
        <v>0</v>
      </c>
      <c r="AD41" s="22" t="str">
        <f>Data!AC49</f>
        <v>135.68</v>
      </c>
      <c r="AE41" s="17" t="str">
        <f>Data!AD49</f>
        <v>.02</v>
      </c>
    </row>
    <row r="42" spans="2:33" ht="15" customHeight="1" x14ac:dyDescent="0.3">
      <c r="B42" s="21" t="s">
        <v>1</v>
      </c>
      <c r="C42" s="32" t="str">
        <f>Data!B50</f>
        <v>2.331</v>
      </c>
      <c r="D42" s="27">
        <f>Data!C50</f>
        <v>-2.7870216306156295E-2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60" t="s">
        <v>1</v>
      </c>
      <c r="AD42" s="22" t="str">
        <f>Data!AC50</f>
        <v>135.51</v>
      </c>
      <c r="AE42" s="27">
        <f>Data!AD50</f>
        <v>1.4749262536880702E-4</v>
      </c>
    </row>
    <row r="43" spans="2:33" hidden="1" x14ac:dyDescent="0.3">
      <c r="B43" s="34"/>
      <c r="C43" s="34"/>
      <c r="D43" s="3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5"/>
      <c r="AD43" s="35"/>
      <c r="AE43" s="35"/>
    </row>
    <row r="44" spans="2:33" ht="20.100000000000001" customHeight="1" x14ac:dyDescent="0.3">
      <c r="B44" s="69" t="str">
        <f>Data!B53</f>
        <v>Dollar Index (ICE): December</v>
      </c>
      <c r="C44" s="69"/>
      <c r="D44" s="69"/>
      <c r="E44" s="69" t="str">
        <f>Data!E53</f>
        <v>Euro FX (Globex): December</v>
      </c>
      <c r="F44" s="69"/>
      <c r="G44" s="69"/>
      <c r="H44" s="69" t="str">
        <f>Data!H53</f>
        <v>Japanese Yen (Globex): December</v>
      </c>
      <c r="I44" s="69"/>
      <c r="J44" s="69"/>
      <c r="K44" s="69" t="str">
        <f>Data!K53</f>
        <v>British Pound (Globex): December</v>
      </c>
      <c r="L44" s="69"/>
      <c r="M44" s="69"/>
      <c r="N44" s="69" t="str">
        <f>Data!N53</f>
        <v>Canadian Dollar (Globex): December</v>
      </c>
      <c r="O44" s="69"/>
      <c r="P44" s="69"/>
      <c r="Q44" s="69" t="str">
        <f>Data!Q53</f>
        <v>Swiss Franc (Globex): December</v>
      </c>
      <c r="R44" s="69"/>
      <c r="S44" s="69"/>
      <c r="T44" s="69" t="str">
        <f>Data!T53</f>
        <v>Australian Dollar (Globex): December</v>
      </c>
      <c r="U44" s="69"/>
      <c r="V44" s="69"/>
      <c r="W44" s="69" t="str">
        <f>Data!W53</f>
        <v>New Zealand Dollar (Globex): December</v>
      </c>
      <c r="X44" s="69"/>
      <c r="Y44" s="69"/>
      <c r="Z44" s="69" t="str">
        <f>Data!Z53</f>
        <v>Mexican Peso (Globex): December</v>
      </c>
      <c r="AA44" s="69"/>
      <c r="AB44" s="69"/>
      <c r="AC44" s="69" t="str">
        <f>Data!AC53</f>
        <v>Euro/British Pound (Globex): December</v>
      </c>
      <c r="AD44" s="69"/>
      <c r="AE44" s="69"/>
    </row>
    <row r="45" spans="2:33" s="52" customFormat="1" ht="30" customHeight="1" x14ac:dyDescent="0.3">
      <c r="B45" s="71" t="str">
        <f>Data!B54</f>
        <v>98.975</v>
      </c>
      <c r="C45" s="71"/>
      <c r="D45" s="71"/>
      <c r="E45" s="71" t="str">
        <f>Data!E54</f>
        <v>1.0972</v>
      </c>
      <c r="F45" s="71"/>
      <c r="G45" s="71"/>
      <c r="H45" s="71" t="str">
        <f>Data!H54</f>
        <v>.009297</v>
      </c>
      <c r="I45" s="71"/>
      <c r="J45" s="71"/>
      <c r="K45" s="71" t="str">
        <f>Data!K54</f>
        <v>1.2336</v>
      </c>
      <c r="L45" s="71"/>
      <c r="M45" s="71"/>
      <c r="N45" s="71" t="str">
        <f>Data!N54</f>
        <v>.7562</v>
      </c>
      <c r="O45" s="71"/>
      <c r="P45" s="71"/>
      <c r="Q45" s="71" t="str">
        <f>Data!Q54</f>
        <v>1.0091</v>
      </c>
      <c r="R45" s="71"/>
      <c r="S45" s="71"/>
      <c r="T45" s="71" t="str">
        <f>Data!T54</f>
        <v>.6764</v>
      </c>
      <c r="U45" s="71"/>
      <c r="V45" s="71"/>
      <c r="W45" s="71" t="str">
        <f>Data!W54</f>
        <v>.6275</v>
      </c>
      <c r="X45" s="71"/>
      <c r="Y45" s="71"/>
      <c r="Z45" s="71" t="str">
        <f>Data!Z54</f>
        <v>.050040</v>
      </c>
      <c r="AA45" s="71"/>
      <c r="AB45" s="71"/>
      <c r="AC45" s="83" t="str">
        <f>Data!AC54</f>
        <v>.88940</v>
      </c>
      <c r="AD45" s="83"/>
      <c r="AE45" s="83"/>
    </row>
    <row r="46" spans="2:33" ht="15" customHeight="1" x14ac:dyDescent="0.3">
      <c r="B46" s="21" t="s">
        <v>0</v>
      </c>
      <c r="C46" s="32" t="str">
        <f>Data!B55</f>
        <v>99.115</v>
      </c>
      <c r="D46" s="33" t="str">
        <f>Data!C55</f>
        <v>.214</v>
      </c>
      <c r="E46" s="21" t="s">
        <v>0</v>
      </c>
      <c r="F46" s="32" t="str">
        <f>Data!E55</f>
        <v>1.1008</v>
      </c>
      <c r="G46" s="33" t="str">
        <f>Data!F55</f>
        <v>-.0029</v>
      </c>
      <c r="H46" s="21" t="s">
        <v>0</v>
      </c>
      <c r="I46" s="32" t="str">
        <f>Data!H55</f>
        <v>.009327</v>
      </c>
      <c r="J46" s="33" t="str">
        <f>Data!I55</f>
        <v>-.000023</v>
      </c>
      <c r="K46" s="21" t="s">
        <v>0</v>
      </c>
      <c r="L46" s="32" t="str">
        <f>Data!K55</f>
        <v>1.2382</v>
      </c>
      <c r="M46" s="33" t="str">
        <f>Data!L55</f>
        <v>.0011</v>
      </c>
      <c r="N46" s="21" t="s">
        <v>0</v>
      </c>
      <c r="O46" s="32" t="str">
        <f>Data!N55</f>
        <v>.7570</v>
      </c>
      <c r="P46" s="33" t="str">
        <f>Data!O55</f>
        <v>.0004</v>
      </c>
      <c r="Q46" s="21" t="s">
        <v>0</v>
      </c>
      <c r="R46" s="32" t="str">
        <f>Data!Q55</f>
        <v>1.0159</v>
      </c>
      <c r="S46" s="33" t="str">
        <f>Data!R55</f>
        <v>-.0069</v>
      </c>
      <c r="T46" s="21" t="s">
        <v>0</v>
      </c>
      <c r="U46" s="32" t="str">
        <f>Data!T55</f>
        <v>.6786</v>
      </c>
      <c r="V46" s="33" t="str">
        <f>Data!U55</f>
        <v>-.0013</v>
      </c>
      <c r="W46" s="21" t="s">
        <v>0</v>
      </c>
      <c r="X46" s="32" t="str">
        <f>Data!W55</f>
        <v>.6307</v>
      </c>
      <c r="Y46" s="33" t="str">
        <f>Data!X55</f>
        <v>-.0028</v>
      </c>
      <c r="Z46" s="21" t="s">
        <v>0</v>
      </c>
      <c r="AA46" s="32" t="str">
        <f>Data!Z55</f>
        <v>.050210</v>
      </c>
      <c r="AB46" s="33" t="str">
        <f>Data!AA55</f>
        <v>-.000110</v>
      </c>
      <c r="AC46" s="21" t="s">
        <v>0</v>
      </c>
      <c r="AD46" s="28" t="str">
        <f>Data!AC55</f>
        <v>.89285</v>
      </c>
      <c r="AE46" s="16" t="str">
        <f>Data!AD55</f>
        <v>-.00320</v>
      </c>
    </row>
    <row r="47" spans="2:33" ht="15" customHeight="1" x14ac:dyDescent="0.3">
      <c r="B47" s="21" t="s">
        <v>1</v>
      </c>
      <c r="C47" s="32" t="str">
        <f>Data!B56</f>
        <v>98.710</v>
      </c>
      <c r="D47" s="27">
        <f>Data!C56</f>
        <v>2.1668472372699025E-3</v>
      </c>
      <c r="E47" s="21" t="s">
        <v>1</v>
      </c>
      <c r="F47" s="32" t="str">
        <f>Data!E56</f>
        <v>1.0945</v>
      </c>
      <c r="G47" s="27">
        <f>Data!F56</f>
        <v>-2.6815744023270683E-3</v>
      </c>
      <c r="H47" s="21" t="s">
        <v>1</v>
      </c>
      <c r="I47" s="32" t="str">
        <f>Data!H56</f>
        <v>.009292</v>
      </c>
      <c r="J47" s="27">
        <f>Data!I56</f>
        <v>-2.5213239633066057E-3</v>
      </c>
      <c r="K47" s="21" t="s">
        <v>1</v>
      </c>
      <c r="L47" s="32" t="str">
        <f>Data!K56</f>
        <v>1.2317</v>
      </c>
      <c r="M47" s="27">
        <f>Data!L56</f>
        <v>8.924949290059868E-4</v>
      </c>
      <c r="N47" s="21" t="s">
        <v>1</v>
      </c>
      <c r="O47" s="32" t="str">
        <f>Data!N56</f>
        <v>.7550</v>
      </c>
      <c r="P47" s="27">
        <f>Data!O56</f>
        <v>4.6308547234713077E-4</v>
      </c>
      <c r="Q47" s="21" t="s">
        <v>1</v>
      </c>
      <c r="R47" s="32" t="str">
        <f>Data!Q56</f>
        <v>1.0083</v>
      </c>
      <c r="S47" s="27">
        <f>Data!R56</f>
        <v>-6.7913385826770733E-3</v>
      </c>
      <c r="T47" s="21" t="s">
        <v>1</v>
      </c>
      <c r="U47" s="32" t="str">
        <f>Data!T56</f>
        <v>.6758</v>
      </c>
      <c r="V47" s="27">
        <f>Data!U56</f>
        <v>-1.9182529142689666E-3</v>
      </c>
      <c r="W47" s="21" t="s">
        <v>1</v>
      </c>
      <c r="X47" s="32" t="str">
        <f>Data!W56</f>
        <v>.6261</v>
      </c>
      <c r="Y47" s="27">
        <f>Data!X56</f>
        <v>-4.4423290496589316E-3</v>
      </c>
      <c r="Z47" s="21" t="s">
        <v>1</v>
      </c>
      <c r="AA47" s="32" t="str">
        <f>Data!Z56</f>
        <v>.050010</v>
      </c>
      <c r="AB47" s="27">
        <f>Data!AA56</f>
        <v>-2.1934197407777849E-3</v>
      </c>
      <c r="AC47" s="21" t="s">
        <v>1</v>
      </c>
      <c r="AD47" s="28" t="str">
        <f>Data!AC56</f>
        <v>.88550</v>
      </c>
      <c r="AE47" s="27">
        <f>Data!AD56</f>
        <v>-3.5850324893569128E-3</v>
      </c>
      <c r="AF47" s="42">
        <f>IF(OR(LEFT(M11,1)="{",LEFT(O11,1)="{",LEFT(Q11,1)="{",LEFT(S11,1)="{",LEFT(U11,1)="{",LEFT(W11,1)="{",LEFT(Y11,1)="{",LEFT(AA11,1)="{")=TRUE,1,0)</f>
        <v>0</v>
      </c>
    </row>
    <row r="48" spans="2:33" x14ac:dyDescent="0.3">
      <c r="B48" s="79" t="s">
        <v>15</v>
      </c>
      <c r="C48" s="80"/>
      <c r="D48" s="80"/>
      <c r="E48" s="80"/>
      <c r="F48" s="81" t="s">
        <v>5</v>
      </c>
      <c r="G48" s="81"/>
      <c r="H48" s="81"/>
      <c r="I48" s="81"/>
      <c r="J48" s="41"/>
      <c r="K48" s="81" t="s">
        <v>54</v>
      </c>
      <c r="L48" s="81"/>
      <c r="M48" s="82">
        <f ca="1">NOW()</f>
        <v>43738.413599884261</v>
      </c>
      <c r="N48" s="82"/>
      <c r="O48" s="41"/>
      <c r="P48" s="41"/>
      <c r="Q48" s="41"/>
      <c r="R48" s="41"/>
      <c r="S48" s="41"/>
      <c r="T48" s="41"/>
      <c r="U48" s="41"/>
      <c r="V48" s="41"/>
      <c r="W48" s="41" t="str">
        <f>IF(OR(AF47=1,AF48=1),"Please change from T to D or D to T","")</f>
        <v/>
      </c>
      <c r="X48" s="41"/>
      <c r="Y48" s="41"/>
      <c r="Z48" s="41"/>
      <c r="AA48" s="41"/>
      <c r="AB48" s="41"/>
      <c r="AC48" s="88"/>
      <c r="AD48" s="89"/>
      <c r="AE48" s="44"/>
      <c r="AF48" s="42">
        <f>IF(OR(LEFT(M30,1)="{",LEFT(O30,1)="{",LEFT(Q30,1)="{",LEFT(S30,1)="{",LEFT(U30,1)="{",LEFT(W30,1)="{",LEFT(Y30,1)="{",LEFT(AA30,1)="{")=TRUE,1,0)</f>
        <v>0</v>
      </c>
    </row>
    <row r="49" spans="7:8" x14ac:dyDescent="0.3">
      <c r="G49" s="40"/>
      <c r="H49" s="40"/>
    </row>
  </sheetData>
  <sheetProtection algorithmName="SHA-512" hashValue="ihvwAxtfZxDrnQl1rFOkqJ68/0MocZ2azBz6zeJwCtoWTEtzNdtbPwHlkThjkPBUnOPBcLr+xXxgYeVMKbqddg==" saltValue="2XLNioj9iGDHtmViMt2Ttw==" spinCount="100000" sheet="1" objects="1" scenarios="1" selectLockedCells="1" selectUnlockedCells="1"/>
  <mergeCells count="78">
    <mergeCell ref="AC48:AD48"/>
    <mergeCell ref="B2:AE3"/>
    <mergeCell ref="B4:D4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B10:D10"/>
    <mergeCell ref="AC5:AE5"/>
    <mergeCell ref="B8:P8"/>
    <mergeCell ref="Q8:Y8"/>
    <mergeCell ref="B9:D9"/>
    <mergeCell ref="AC9:AE9"/>
    <mergeCell ref="AC10:AE10"/>
    <mergeCell ref="B5:D5"/>
    <mergeCell ref="E5:G5"/>
    <mergeCell ref="H5:J5"/>
    <mergeCell ref="Z5:AB5"/>
    <mergeCell ref="K5:M5"/>
    <mergeCell ref="N5:P5"/>
    <mergeCell ref="Q5:S5"/>
    <mergeCell ref="T5:V5"/>
    <mergeCell ref="W5:Y5"/>
    <mergeCell ref="O10:AB10"/>
    <mergeCell ref="AC14:AE14"/>
    <mergeCell ref="AC15:AE15"/>
    <mergeCell ref="AC19:AE19"/>
    <mergeCell ref="AC20:AE20"/>
    <mergeCell ref="AC24:AE24"/>
    <mergeCell ref="Q45:S45"/>
    <mergeCell ref="B39:D39"/>
    <mergeCell ref="B40:D40"/>
    <mergeCell ref="B44:D44"/>
    <mergeCell ref="E44:G44"/>
    <mergeCell ref="H44:J44"/>
    <mergeCell ref="K44:M44"/>
    <mergeCell ref="B45:D45"/>
    <mergeCell ref="E45:G45"/>
    <mergeCell ref="H45:J45"/>
    <mergeCell ref="K45:M45"/>
    <mergeCell ref="N45:P45"/>
    <mergeCell ref="B15:D15"/>
    <mergeCell ref="B14:D14"/>
    <mergeCell ref="AC44:AE44"/>
    <mergeCell ref="AC45:AE45"/>
    <mergeCell ref="Z44:AB44"/>
    <mergeCell ref="Z45:AB45"/>
    <mergeCell ref="AC29:AE29"/>
    <mergeCell ref="AC30:AE30"/>
    <mergeCell ref="AC34:AE34"/>
    <mergeCell ref="AC35:AE35"/>
    <mergeCell ref="AC39:AE39"/>
    <mergeCell ref="AC40:AE40"/>
    <mergeCell ref="T45:V45"/>
    <mergeCell ref="W45:Y45"/>
    <mergeCell ref="AC25:AE25"/>
    <mergeCell ref="Q44:S44"/>
    <mergeCell ref="B48:E48"/>
    <mergeCell ref="F48:I48"/>
    <mergeCell ref="K48:L48"/>
    <mergeCell ref="M48:N48"/>
    <mergeCell ref="N44:P44"/>
    <mergeCell ref="T44:V44"/>
    <mergeCell ref="W44:Y44"/>
    <mergeCell ref="B20:D20"/>
    <mergeCell ref="B19:D19"/>
    <mergeCell ref="B29:D29"/>
    <mergeCell ref="B30:D30"/>
    <mergeCell ref="B34:D34"/>
    <mergeCell ref="B35:D35"/>
    <mergeCell ref="B25:D25"/>
    <mergeCell ref="B24:D24"/>
    <mergeCell ref="O25:AB25"/>
  </mergeCells>
  <conditionalFormatting sqref="AE48">
    <cfRule type="expression" dxfId="100" priority="357">
      <formula>$AF$48=1</formula>
    </cfRule>
    <cfRule type="expression" dxfId="99" priority="358">
      <formula>$AF$47=1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46" id="{7715856A-ABB4-40E2-BFAD-0FA6864E6B63}">
            <xm:f>Data!C46=11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7" id="{7D579EEA-61D8-4963-929F-241038211423}">
            <xm:f>Data!C46=10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8" id="{776B4837-CD38-4A3E-AFD9-F3CC13089F84}">
            <xm:f>Data!C46=9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49" id="{B36E22B6-006F-4AD2-B06E-77347B5A100A}">
            <xm:f>Data!C46=8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0" id="{E4DF7E34-7509-4F6F-B8A8-466B7089F22B}">
            <xm:f>Data!C46=7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1" id="{3DF08F57-118F-4955-B6FA-8DF041E66F3A}">
            <xm:f>Data!C46=6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2" id="{BE05809D-ED42-41F7-B151-E9807DE26A4F}">
            <xm:f>Data!C46=5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3" id="{31B7D9E7-8736-479B-85F8-BDFBC8AE45F5}">
            <xm:f>Data!C46=4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4" id="{79BB5CCC-2C70-4265-B725-EC1C1B674B17}">
            <xm:f>Data!C46=3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5" id="{DC1991DE-D60D-49EF-A76F-CA84F2C184D2}">
            <xm:f>Data!C46=2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556" id="{A1904E41-4EAF-4A6B-9C5F-31BFC16F0159}">
            <xm:f>Data!C46=1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B39:D39 AC39:AE39</xm:sqref>
        </x14:conditionalFormatting>
        <x14:conditionalFormatting xmlns:xm="http://schemas.microsoft.com/office/excel/2006/main">
          <x14:cfRule type="expression" priority="346" id="{0BE0A701-3E7D-4A4D-AC20-47D69CE52CEE}">
            <xm:f>Data!C40=11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7" id="{DB3E5EFC-5E0E-4041-9D87-D2F3FC7BFFC2}">
            <xm:f>Data!C40=10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8" id="{37CD5867-B78F-4D65-ADD5-B06A4EBF2CA5}">
            <xm:f>Data!C40=9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9" id="{952F6E93-4E80-4B5D-931D-A7E1E7C2F0BA}">
            <xm:f>Data!C40=8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0" id="{06CBE380-E1F5-4F99-978B-8DE84689192E}">
            <xm:f>Data!C40=7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1" id="{EFD7B554-0A66-48BA-8515-69BB221F5FD5}">
            <xm:f>Data!C40=6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2" id="{CBED1426-0FA6-461D-AC95-31E9B981B294}">
            <xm:f>Data!C40=5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3" id="{CB328E2F-7894-43DF-A8B0-95038F0CCA0F}">
            <xm:f>Data!C40=4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4" id="{BA77FBAD-2EED-4A06-864A-3B79A5B50514}">
            <xm:f>Data!C40=3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5" id="{17F207DA-992A-4A57-B214-A9B1988114EE}">
            <xm:f>Data!C40=2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56" id="{3CA84788-6AFB-480D-931C-C12EE2B5CDBF}">
            <xm:f>Data!C40=1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B34:D34 AC34:AE34</xm:sqref>
        </x14:conditionalFormatting>
        <x14:conditionalFormatting xmlns:xm="http://schemas.microsoft.com/office/excel/2006/main">
          <x14:cfRule type="expression" priority="335" id="{B6BFC849-D2F4-40BA-8A5A-DA0A77D39B81}">
            <xm:f>Data!C34=11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6" id="{DDB308F2-DA7D-450F-8B9E-C409EB727DF5}">
            <xm:f>Data!C34=10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7" id="{B09C5D80-9937-4DC2-8C9E-EF5B45E819EE}">
            <xm:f>Data!C34=9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8" id="{6E157F39-0DB1-4227-BBBB-A20E41E2F694}">
            <xm:f>Data!C34=8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9" id="{9AE9350D-EA1B-4D69-86C6-5A27FA5380F4}">
            <xm:f>Data!C34=7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0" id="{8FD30891-0B02-4B09-80EB-05C3CE1CF30A}">
            <xm:f>Data!C34=6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1" id="{12BBDE76-6AF7-44DE-97BA-5CDE0C517F8F}">
            <xm:f>Data!C34=5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2" id="{600A4A20-BD35-41FB-AB88-9012AAC33F22}">
            <xm:f>Data!C34=4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3" id="{F5A30B55-2C03-4B9A-B4A2-9BF752F1C3A9}">
            <xm:f>Data!C34=3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4" id="{D9E59DD8-1C39-426B-822B-D307F334C626}">
            <xm:f>Data!C34=2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45" id="{11C9FDFD-269D-44A2-BFF2-C4ECA9C2F6CA}">
            <xm:f>Data!C34=1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B29:D29 AC29:AE29</xm:sqref>
        </x14:conditionalFormatting>
        <x14:conditionalFormatting xmlns:xm="http://schemas.microsoft.com/office/excel/2006/main">
          <x14:cfRule type="expression" priority="324" id="{1CE42961-8F47-4986-8FA9-7D91B1B49489}">
            <xm:f>Data!C28=11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5" id="{23631A41-7B9D-4ACC-A560-625CB7BC73AA}">
            <xm:f>Data!C28=10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6" id="{5BBE3078-35EE-4AF2-8AC6-8D0D68B239CB}">
            <xm:f>Data!C28=9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7" id="{0CE920B1-89EF-475C-BEC2-A5E59355AE7D}">
            <xm:f>Data!C28=8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8" id="{108C5102-33B3-4033-A3CE-5A7170BFB485}">
            <xm:f>Data!C28=7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9" id="{84D7C47B-4A54-482F-B4A1-D535E9010FFE}">
            <xm:f>Data!C28=6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0" id="{9D13EE32-04A3-4DB2-B9D2-5C0EC1CEDC0C}">
            <xm:f>Data!C28=5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1" id="{53A41C7D-1479-44DA-B18B-B8424DBDE48C}">
            <xm:f>Data!C28=4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2" id="{B6ED05AB-EFED-4266-8586-7C427F951F9B}">
            <xm:f>Data!C28=3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3" id="{E84263DC-93B9-4B02-A9A5-F96E67C4BEBE}">
            <xm:f>Data!C28=2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34" id="{532B7DB5-E0E2-474D-AC9C-9C635869191B}">
            <xm:f>Data!C28=1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B24:D24 AC24:AE24</xm:sqref>
        </x14:conditionalFormatting>
        <x14:conditionalFormatting xmlns:xm="http://schemas.microsoft.com/office/excel/2006/main">
          <x14:cfRule type="expression" priority="313" id="{84F9CEE0-2BED-486A-B7F9-E8DFB7891B55}">
            <xm:f>Data!C52=11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4" id="{011609CC-4033-4E9C-A8E6-BDF45F5EAB01}">
            <xm:f>Data!C52=10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5" id="{206923EF-FD64-46BD-8F0D-CAE99D331B7E}">
            <xm:f>Data!C52=9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6" id="{EB54EE2B-D144-42C4-ADF9-E4FCB3B68B67}">
            <xm:f>Data!C52=8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7" id="{82FC5577-46E9-435B-A08C-EE74474D84AF}">
            <xm:f>Data!C52=7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8" id="{A0118C36-D645-4B46-A1B2-E74AFFC06DFA}">
            <xm:f>Data!C52=6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19" id="{FA1D0779-738C-4E24-A1C1-05135039DDAA}">
            <xm:f>Data!C52=5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0" id="{C732D37E-E000-4C9B-905B-562DE3735544}">
            <xm:f>Data!C52=4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1" id="{266884EA-71AE-4D36-924B-A1706E6947A8}">
            <xm:f>Data!C52=3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2" id="{BF07C4D5-A3F0-4C85-A2EA-3B7DFEAF2854}">
            <xm:f>Data!C52=2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323" id="{DFEEA225-7A15-4F21-B3FB-7DB771A0323C}">
            <xm:f>Data!C52=1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B44:AE44</xm:sqref>
        </x14:conditionalFormatting>
        <x14:conditionalFormatting xmlns:xm="http://schemas.microsoft.com/office/excel/2006/main">
          <x14:cfRule type="expression" priority="203" id="{C197466F-3149-46C8-B297-0597746829A0}">
            <xm:f>Data!C22=11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4" id="{58E40D62-D316-40C4-984D-201A0C95EC33}">
            <xm:f>Data!C22=10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5" id="{313B34C9-FA5D-47BB-AB58-B6C6D4EA3BEE}">
            <xm:f>Data!C22=9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6" id="{925EA848-E7E8-4DBC-9776-BD356BE7BACB}">
            <xm:f>Data!C22=8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7" id="{476BC33B-6F2A-4C9E-B2A8-B2FA04CDA413}">
            <xm:f>Data!C22=7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8" id="{3A30CCF5-4495-4A8F-B618-134C27ACBB49}">
            <xm:f>Data!C22=6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9" id="{C12349FE-84EE-4C4E-AB53-8CC2CF9D81D1}">
            <xm:f>Data!C22=5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0" id="{0E27C1F4-B053-4350-ABAD-262525909EFB}">
            <xm:f>Data!C22=4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1" id="{F54FC22E-2738-4574-930F-14A084405734}">
            <xm:f>Data!C22=3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2" id="{5BD22ED8-3E14-48B4-92B2-3C9658871D75}">
            <xm:f>Data!C22=2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13" id="{575DE893-E94C-4602-84E0-A32715C9D506}">
            <xm:f>Data!C22=1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B19:D19 AC19:AE19</xm:sqref>
        </x14:conditionalFormatting>
        <x14:conditionalFormatting xmlns:xm="http://schemas.microsoft.com/office/excel/2006/main">
          <x14:cfRule type="expression" priority="192" id="{DBF146B8-8239-4D8D-AF03-5D5B7E9EB0FB}">
            <xm:f>Data!C16=11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3" id="{58981745-6250-4714-806E-E5CB71BCBC69}">
            <xm:f>Data!C16=10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4" id="{7D2B8351-0B2C-431C-B15A-7F85347C08BF}">
            <xm:f>Data!C16=9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5" id="{A9DD424C-4DFD-480F-A99E-065AA90D1EC9}">
            <xm:f>Data!C16=8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6" id="{807C39B5-305F-4FF4-A94A-0151EB67CA36}">
            <xm:f>Data!C16=7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7" id="{3208CD9A-C843-44FD-868D-9407E00A0E1D}">
            <xm:f>Data!C16=6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8" id="{FD3C3D99-C52A-4E1F-AD19-5E166C6FE9F6}">
            <xm:f>Data!C16=5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9" id="{0649C1A8-C234-4F20-9A01-2A912AC2DEDC}">
            <xm:f>Data!C16=4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0" id="{8E1E3931-4DBE-4057-9F04-A38E62B9B41E}">
            <xm:f>Data!C16=3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1" id="{F140B8B8-48C3-4838-804C-84FB5C7F4042}">
            <xm:f>Data!C16=2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202" id="{90119BF2-FA1E-4C11-8EAB-1E78FA82A200}">
            <xm:f>Data!C16=1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B14:D14 AC14:AE14</xm:sqref>
        </x14:conditionalFormatting>
        <x14:conditionalFormatting xmlns:xm="http://schemas.microsoft.com/office/excel/2006/main">
          <x14:cfRule type="expression" priority="181" id="{5C2BE8CD-5303-4FB8-A29C-F33EF303636E}">
            <xm:f>Data!C10=11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2" id="{40579CF9-B2F8-4BF5-AEA1-806116C65C6F}">
            <xm:f>Data!C10=10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3" id="{55859BEE-B5DD-4A47-A576-804DCC7981DD}">
            <xm:f>Data!C10=9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4" id="{DB869B5C-CF9B-4BA9-B839-905666B45640}">
            <xm:f>Data!C10=8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5" id="{C288AAA0-F140-4539-B23F-DBA268DE36B1}">
            <xm:f>Data!C10=7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6" id="{44CC7A10-A405-4142-9EAE-63D2AB9B70BF}">
            <xm:f>Data!C10=6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7" id="{7C7F22E3-65C6-4DAF-BBCE-910328C0D65F}">
            <xm:f>Data!C10=5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8" id="{C46368A3-1EFB-4F06-9A8D-0C1E4A852C33}">
            <xm:f>Data!C10=4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9" id="{1A0BF6C0-C8AD-4014-896F-9180E9DAFA7D}">
            <xm:f>Data!C10=3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0" id="{5BFE2599-248C-4312-A2F8-74E7D610C0B7}">
            <xm:f>Data!C10=2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91" id="{099E7BDF-A522-4FE2-BD5E-2F91CFD10AD7}">
            <xm:f>Data!C10=1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B9:D9 AC9:AE9</xm:sqref>
        </x14:conditionalFormatting>
        <x14:conditionalFormatting xmlns:xm="http://schemas.microsoft.com/office/excel/2006/main">
          <x14:cfRule type="expression" priority="170" id="{61AAD731-3408-4A27-86A2-FA536CFE4CA8}">
            <xm:f>Data!C4=11</xm:f>
            <x14:dxf>
              <font>
                <color rgb="FF002060"/>
              </font>
              <fill>
                <gradientFill degree="90">
                  <stop position="0">
                    <color theme="1"/>
                  </stop>
                  <stop position="0.5">
                    <color rgb="FF00F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1" id="{1741C298-5F8E-4444-BABF-28992E9A888C}">
            <xm:f>Data!C4=10</xm:f>
            <x14:dxf>
              <font>
                <color theme="1"/>
              </font>
              <fill>
                <gradientFill degree="90">
                  <stop position="0">
                    <color theme="1"/>
                  </stop>
                  <stop position="0.5">
                    <color rgb="FF00E1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2" id="{718B4556-ACFC-49FF-83A6-6D1C31E2DFF9}">
            <xm:f>Data!C4=9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AF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3" id="{19A63B36-48D5-461F-8C76-DE80D35A666E}">
            <xm:f>Data!C4=8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7D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4" id="{30FD6744-5179-4E07-BD1D-C500CB32B656}">
            <xm:f>Data!C4=7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4B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5" id="{04B4D152-9D60-43EF-8EA9-5C5723046118}">
            <xm:f>Data!C4=6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19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6" id="{29CD9046-3B9D-45F5-8FA4-8AE586D92439}">
            <xm:f>Data!C4=5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000032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7" id="{6273EFE0-E56E-49A7-9A3D-097C50898F12}">
            <xm:f>Data!C4=4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32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8" id="{C902CA92-3DD1-4A17-8DF6-315F72A4E523}">
            <xm:f>Data!C4=3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6400FF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79" id="{FA12795F-D1FF-448B-BF8F-6165ECA93234}">
            <xm:f>Data!C4=2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AF0000"/>
                  </stop>
                  <stop position="1">
                    <color theme="1"/>
                  </stop>
                </gradientFill>
              </fill>
            </x14:dxf>
          </x14:cfRule>
          <x14:cfRule type="expression" priority="180" id="{B2ED6EA6-F8B0-4A4F-8ADD-85235D9E602A}">
            <xm:f>Data!C4=1</xm:f>
            <x14:dxf>
              <font>
                <color theme="0"/>
              </font>
              <fill>
                <gradientFill degree="90">
                  <stop position="0">
                    <color theme="1"/>
                  </stop>
                  <stop position="0.5">
                    <color rgb="FFFF0000"/>
                  </stop>
                  <stop position="1">
                    <color theme="1"/>
                  </stop>
                </gradientFill>
              </fill>
            </x14:dxf>
          </x14:cfRule>
          <xm:sqref>B4:AE4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RowColHeaders="0" workbookViewId="0"/>
  </sheetViews>
  <sheetFormatPr defaultColWidth="8.75" defaultRowHeight="16.5" x14ac:dyDescent="0.3"/>
  <cols>
    <col min="1" max="1" width="8.75" style="63"/>
    <col min="2" max="2" width="8.75" style="64"/>
    <col min="3" max="7" width="8.75" style="63"/>
    <col min="8" max="8" width="32.625" style="63" customWidth="1"/>
    <col min="9" max="18" width="8.75" style="63"/>
    <col min="19" max="19" width="11.625" style="63" customWidth="1"/>
    <col min="20" max="25" width="8.75" style="63"/>
    <col min="26" max="26" width="13.25" style="63" customWidth="1"/>
    <col min="27" max="16384" width="8.75" style="63"/>
  </cols>
  <sheetData>
    <row r="1" spans="1:26" x14ac:dyDescent="0.3">
      <c r="Q1" s="66"/>
    </row>
    <row r="2" spans="1:26" x14ac:dyDescent="0.3">
      <c r="A2" s="63" t="s">
        <v>2</v>
      </c>
      <c r="B2" s="64" t="s">
        <v>3</v>
      </c>
      <c r="C2" s="63" t="s">
        <v>4</v>
      </c>
    </row>
    <row r="3" spans="1:26" x14ac:dyDescent="0.3">
      <c r="A3" s="63" t="str">
        <f>Symbols!B2</f>
        <v>YM?</v>
      </c>
      <c r="B3" s="64">
        <f>Data!C8</f>
        <v>4.9261083743842365E-3</v>
      </c>
      <c r="C3" s="67">
        <f>IF(B3="","",RANK(B3,$B$3:$B$36,0)+COUNTIF($B$3:B3,B3)-1)</f>
        <v>5</v>
      </c>
      <c r="D3" s="64" t="str">
        <f>A3</f>
        <v>YM?</v>
      </c>
      <c r="E3" s="63">
        <v>1</v>
      </c>
      <c r="F3" s="63" t="str">
        <f>IFERROR(VLOOKUP(E3,$C$3:$D$36,2,FALSE),"")</f>
        <v>PIL?</v>
      </c>
      <c r="G3" s="64">
        <f>(_xll.CQGXLContractData(F3, "Close",,"T")-_xll.CQGXLContractData(F3,"Y_Settlement",,"T"))/_xll.CQGXLContractData(F3,"Y_Settlement",,"T")</f>
        <v>1.0960613081447157E-2</v>
      </c>
      <c r="H3" s="63" t="str">
        <f>IF(F3="","",LEFT(_xll.CQGXLContractData(F3,"LongDescription"),LEN(_xll.CQGXLContractData(F3,"LongDescription"))-5))</f>
        <v>CAC40: October</v>
      </c>
      <c r="J3" s="64">
        <f>IF(G3&gt;0,G3,G3*-1)</f>
        <v>1.0960613081447157E-2</v>
      </c>
      <c r="K3" s="64" t="str">
        <f>IF(G3&lt;0,G3*-1,"")</f>
        <v/>
      </c>
      <c r="L3" s="64">
        <f>IF(K3="",J3,-1*K3)</f>
        <v>1.0960613081447157E-2</v>
      </c>
      <c r="S3" s="68"/>
      <c r="Z3" s="68"/>
    </row>
    <row r="4" spans="1:26" x14ac:dyDescent="0.3">
      <c r="A4" s="63" t="str">
        <f>Symbols!C2</f>
        <v>EP?</v>
      </c>
      <c r="B4" s="64">
        <f>Data!F8</f>
        <v>5.0611556305356388E-3</v>
      </c>
      <c r="C4" s="67">
        <f>IF(B4="","",RANK(B4,$B$3:$B$36,0)+COUNTIF($B$3:B4,B4)-1)</f>
        <v>4</v>
      </c>
      <c r="D4" s="64" t="str">
        <f t="shared" ref="D4:D36" si="0">A4</f>
        <v>EP?</v>
      </c>
      <c r="E4" s="63">
        <f>E3+1</f>
        <v>2</v>
      </c>
      <c r="F4" s="63" t="str">
        <f t="shared" ref="F4:F36" si="1">IFERROR(VLOOKUP(E4,$C$3:$D$36,2,FALSE),"")</f>
        <v>DSX?</v>
      </c>
      <c r="G4" s="64">
        <f>(_xll.CQGXLContractData(F4, "Close",,"T")-_xll.CQGXLContractData(F4,"Y_Settlement",,"T"))/_xll.CQGXLContractData(F4,"Y_Settlement",,"T")</f>
        <v>7.0821529745042494E-3</v>
      </c>
      <c r="H4" s="63" t="str">
        <f>IF(F4="","",LEFT(_xll.CQGXLContractData(F4,"LongDescription"),LEN(_xll.CQGXLContractData(F4,"LongDescription"))-5))</f>
        <v>Euro STOXX 50: December</v>
      </c>
      <c r="J4" s="64">
        <f t="shared" ref="J4:J36" si="2">IF(G4&gt;0,G4,G4*-1)</f>
        <v>7.0821529745042494E-3</v>
      </c>
      <c r="K4" s="64" t="str">
        <f t="shared" ref="K4:K36" si="3">IF(G4&lt;0,G4*-1,"")</f>
        <v/>
      </c>
      <c r="L4" s="64">
        <f t="shared" ref="L4:L36" si="4">IF(K4="",J4,-1*K4)</f>
        <v>7.0821529745042494E-3</v>
      </c>
      <c r="S4" s="68"/>
      <c r="Z4" s="68"/>
    </row>
    <row r="5" spans="1:26" x14ac:dyDescent="0.3">
      <c r="A5" s="63" t="str">
        <f>Symbols!D2</f>
        <v>ENQ?</v>
      </c>
      <c r="B5" s="64">
        <f>Data!I8</f>
        <v>6.3626034734620999E-3</v>
      </c>
      <c r="C5" s="67">
        <f>IF(B5="","",RANK(B5,$B$3:$B$36,0)+COUNTIF($B$3:B5,B5)-1)</f>
        <v>3</v>
      </c>
      <c r="D5" s="64" t="str">
        <f t="shared" si="0"/>
        <v>ENQ?</v>
      </c>
      <c r="E5" s="63">
        <f t="shared" ref="E5:E36" si="5">E4+1</f>
        <v>3</v>
      </c>
      <c r="F5" s="63" t="str">
        <f t="shared" si="1"/>
        <v>ENQ?</v>
      </c>
      <c r="G5" s="64">
        <f>(_xll.CQGXLContractData(F5, "Close",,"T")-_xll.CQGXLContractData(F5,"Y_Settlement",,"T"))/_xll.CQGXLContractData(F5,"Y_Settlement",,"T")</f>
        <v>6.3626034734620999E-3</v>
      </c>
      <c r="H5" s="63" t="str">
        <f>IF(F5="","",LEFT(_xll.CQGXLContractData(F5,"LongDescription"),LEN(_xll.CQGXLContractData(F5,"LongDescription"))-5))</f>
        <v>E-mini NASDAQ-100: December</v>
      </c>
      <c r="J5" s="64">
        <f t="shared" si="2"/>
        <v>6.3626034734620999E-3</v>
      </c>
      <c r="K5" s="64" t="str">
        <f t="shared" si="3"/>
        <v/>
      </c>
      <c r="L5" s="64">
        <f t="shared" si="4"/>
        <v>6.3626034734620999E-3</v>
      </c>
      <c r="S5" s="68"/>
      <c r="Z5" s="68"/>
    </row>
    <row r="6" spans="1:26" x14ac:dyDescent="0.3">
      <c r="A6" s="63" t="str">
        <f>Symbols!E2</f>
        <v>EMD?</v>
      </c>
      <c r="B6" s="64">
        <f>Data!L8</f>
        <v>3.4291058346756047E-3</v>
      </c>
      <c r="C6" s="67">
        <f>IF(B6="","",RANK(B6,$B$3:$B$36,0)+COUNTIF($B$3:B6,B6)-1)</f>
        <v>8</v>
      </c>
      <c r="D6" s="64" t="str">
        <f t="shared" si="0"/>
        <v>EMD?</v>
      </c>
      <c r="E6" s="63">
        <f t="shared" si="5"/>
        <v>4</v>
      </c>
      <c r="F6" s="63" t="str">
        <f t="shared" si="1"/>
        <v>EP?</v>
      </c>
      <c r="G6" s="64">
        <f>(_xll.CQGXLContractData(F6, "Close",,"T")-_xll.CQGXLContractData(F6,"Y_Settlement",,"T"))/_xll.CQGXLContractData(F6,"Y_Settlement",,"T")</f>
        <v>5.0611556305356388E-3</v>
      </c>
      <c r="H6" s="63" t="str">
        <f>IF(F6="","",LEFT(_xll.CQGXLContractData(F6,"LongDescription"),LEN(_xll.CQGXLContractData(F6,"LongDescription"))-5))</f>
        <v>E-Mini S&amp;P 500: December</v>
      </c>
      <c r="J6" s="64">
        <f t="shared" si="2"/>
        <v>5.0611556305356388E-3</v>
      </c>
      <c r="K6" s="64" t="str">
        <f t="shared" si="3"/>
        <v/>
      </c>
      <c r="L6" s="64">
        <f t="shared" si="4"/>
        <v>5.0611556305356388E-3</v>
      </c>
      <c r="S6" s="68"/>
      <c r="Z6" s="68"/>
    </row>
    <row r="7" spans="1:26" x14ac:dyDescent="0.3">
      <c r="A7" s="63" t="str">
        <f>Symbols!F2</f>
        <v>RTY?</v>
      </c>
      <c r="B7" s="64">
        <f>Data!O8</f>
        <v>-1.5746998228463294E-3</v>
      </c>
      <c r="C7" s="67">
        <f>IF(B7="","",RANK(B7,$B$3:$B$36,0)+COUNTIF($B$3:B7,B7)-1)</f>
        <v>19</v>
      </c>
      <c r="D7" s="64" t="str">
        <f t="shared" si="0"/>
        <v>RTY?</v>
      </c>
      <c r="E7" s="63">
        <f t="shared" si="5"/>
        <v>5</v>
      </c>
      <c r="F7" s="63" t="str">
        <f t="shared" si="1"/>
        <v>YM?</v>
      </c>
      <c r="G7" s="64">
        <f>(_xll.CQGXLContractData(F7, "Close",,"T")-_xll.CQGXLContractData(F7,"Y_Settlement",,"T"))/_xll.CQGXLContractData(F7,"Y_Settlement",,"T")</f>
        <v>4.9261083743842365E-3</v>
      </c>
      <c r="H7" s="63" t="str">
        <f>IF(F7="","",LEFT(_xll.CQGXLContractData(F7,"LongDescription"),LEN(_xll.CQGXLContractData(F7,"LongDescription"))-5))</f>
        <v>E-mini Dow ($5): December</v>
      </c>
      <c r="J7" s="64">
        <f t="shared" si="2"/>
        <v>4.9261083743842365E-3</v>
      </c>
      <c r="K7" s="64" t="str">
        <f t="shared" si="3"/>
        <v/>
      </c>
      <c r="L7" s="64">
        <f t="shared" si="4"/>
        <v>4.9261083743842365E-3</v>
      </c>
      <c r="S7" s="68"/>
      <c r="Z7" s="68"/>
    </row>
    <row r="8" spans="1:26" x14ac:dyDescent="0.3">
      <c r="A8" s="63" t="str">
        <f>Symbols!G2</f>
        <v>DD?</v>
      </c>
      <c r="B8" s="64">
        <f>Data!R8</f>
        <v>4.490836266537201E-3</v>
      </c>
      <c r="C8" s="67">
        <f>IF(B8="","",RANK(B8,$B$3:$B$36,0)+COUNTIF($B$3:B8,B8)-1)</f>
        <v>6</v>
      </c>
      <c r="D8" s="64" t="str">
        <f t="shared" si="0"/>
        <v>DD?</v>
      </c>
      <c r="E8" s="63">
        <f t="shared" si="5"/>
        <v>6</v>
      </c>
      <c r="F8" s="63" t="str">
        <f t="shared" si="1"/>
        <v>DD?</v>
      </c>
      <c r="G8" s="64">
        <f>(_xll.CQGXLContractData(F8, "Close",,"T")-_xll.CQGXLContractData(F8,"Y_Settlement",,"T"))/_xll.CQGXLContractData(F8,"Y_Settlement",,"T")</f>
        <v>4.490836266537201E-3</v>
      </c>
      <c r="H8" s="63" t="str">
        <f>IF(F8="","",LEFT(_xll.CQGXLContractData(F8,"LongDescription"),LEN(_xll.CQGXLContractData(F8,"LongDescription"))-5))</f>
        <v>DAX Index: December</v>
      </c>
      <c r="J8" s="64">
        <f t="shared" si="2"/>
        <v>4.490836266537201E-3</v>
      </c>
      <c r="K8" s="64" t="str">
        <f t="shared" si="3"/>
        <v/>
      </c>
      <c r="L8" s="64">
        <f t="shared" si="4"/>
        <v>4.490836266537201E-3</v>
      </c>
      <c r="S8" s="68"/>
      <c r="Z8" s="68"/>
    </row>
    <row r="9" spans="1:26" x14ac:dyDescent="0.3">
      <c r="A9" s="63" t="str">
        <f>Symbols!H2</f>
        <v>DSX?</v>
      </c>
      <c r="B9" s="64">
        <f>Data!U8</f>
        <v>7.0821529745042494E-3</v>
      </c>
      <c r="C9" s="67">
        <f>IF(B9="","",RANK(B9,$B$3:$B$36,0)+COUNTIF($B$3:B9,B9)-1)</f>
        <v>2</v>
      </c>
      <c r="D9" s="64" t="str">
        <f t="shared" si="0"/>
        <v>DSX?</v>
      </c>
      <c r="E9" s="63">
        <f t="shared" si="5"/>
        <v>7</v>
      </c>
      <c r="F9" s="63" t="str">
        <f t="shared" si="1"/>
        <v>NKD?</v>
      </c>
      <c r="G9" s="64">
        <f>(_xll.CQGXLContractData(F9, "Close",,"T")-_xll.CQGXLContractData(F9,"Y_Settlement",,"T"))/_xll.CQGXLContractData(F9,"Y_Settlement",,"T")</f>
        <v>4.3718361711919005E-3</v>
      </c>
      <c r="H9" s="63" t="str">
        <f>IF(F9="","",LEFT(_xll.CQGXLContractData(F9,"LongDescription"),LEN(_xll.CQGXLContractData(F9,"LongDescription"))-5))</f>
        <v>Nikkei 225 (Globex): December</v>
      </c>
      <c r="J9" s="64">
        <f t="shared" si="2"/>
        <v>4.3718361711919005E-3</v>
      </c>
      <c r="K9" s="64" t="str">
        <f t="shared" si="3"/>
        <v/>
      </c>
      <c r="L9" s="64">
        <f t="shared" si="4"/>
        <v>4.3718361711919005E-3</v>
      </c>
      <c r="S9" s="68"/>
      <c r="Z9" s="68"/>
    </row>
    <row r="10" spans="1:26" x14ac:dyDescent="0.3">
      <c r="A10" s="63" t="str">
        <f>Symbols!I2</f>
        <v>QFA?</v>
      </c>
      <c r="B10" s="64">
        <f>Data!X8</f>
        <v>1.1538722595533836E-3</v>
      </c>
      <c r="C10" s="67">
        <f>IF(B10="","",RANK(B10,$B$3:$B$36,0)+COUNTIF($B$3:B10,B10)-1)</f>
        <v>10</v>
      </c>
      <c r="D10" s="64" t="str">
        <f t="shared" si="0"/>
        <v>QFA?</v>
      </c>
      <c r="E10" s="63">
        <f t="shared" si="5"/>
        <v>8</v>
      </c>
      <c r="F10" s="63" t="str">
        <f t="shared" si="1"/>
        <v>EMD?</v>
      </c>
      <c r="G10" s="64">
        <f>(_xll.CQGXLContractData(F10, "Close",,"T")-_xll.CQGXLContractData(F10,"Y_Settlement",,"T"))/_xll.CQGXLContractData(F10,"Y_Settlement",,"T")</f>
        <v>3.4291058346756047E-3</v>
      </c>
      <c r="H10" s="63" t="str">
        <f>IF(F10="","",LEFT(_xll.CQGXLContractData(F10,"LongDescription"),LEN(_xll.CQGXLContractData(F10,"LongDescription"))-5))</f>
        <v>E-mini MidCap 400: December</v>
      </c>
      <c r="J10" s="64">
        <f t="shared" si="2"/>
        <v>3.4291058346756047E-3</v>
      </c>
      <c r="K10" s="64" t="str">
        <f t="shared" si="3"/>
        <v/>
      </c>
      <c r="L10" s="64">
        <f>IF(K10="",J10,-1*K10)</f>
        <v>3.4291058346756047E-3</v>
      </c>
      <c r="S10" s="68"/>
      <c r="Z10" s="68"/>
    </row>
    <row r="11" spans="1:26" x14ac:dyDescent="0.3">
      <c r="A11" s="63" t="str">
        <f>Symbols!J2</f>
        <v>PIL?</v>
      </c>
      <c r="B11" s="64">
        <f>Data!AA8</f>
        <v>1.0960613081447157E-2</v>
      </c>
      <c r="C11" s="67">
        <f>IF(B11="","",RANK(B11,$B$3:$B$36,0)+COUNTIF($B$3:B11,B11)-1)</f>
        <v>1</v>
      </c>
      <c r="D11" s="64" t="str">
        <f t="shared" si="0"/>
        <v>PIL?</v>
      </c>
      <c r="E11" s="63">
        <f t="shared" si="5"/>
        <v>9</v>
      </c>
      <c r="F11" s="63" t="str">
        <f t="shared" si="1"/>
        <v>DXE?</v>
      </c>
      <c r="G11" s="64">
        <f>(_xll.CQGXLContractData(F11, "Close",,"T")-_xll.CQGXLContractData(F11,"Y_Settlement",,"T"))/_xll.CQGXLContractData(F11,"Y_Settlement",,"T")</f>
        <v>2.1668472372699025E-3</v>
      </c>
      <c r="H11" s="63" t="str">
        <f>IF(F11="","",LEFT(_xll.CQGXLContractData(F11,"LongDescription"),LEN(_xll.CQGXLContractData(F11,"LongDescription"))-5))</f>
        <v>Dollar Index (ICE): December</v>
      </c>
      <c r="J11" s="64">
        <f t="shared" si="2"/>
        <v>2.1668472372699025E-3</v>
      </c>
      <c r="K11" s="64" t="str">
        <f t="shared" si="3"/>
        <v/>
      </c>
      <c r="L11" s="64">
        <f t="shared" si="4"/>
        <v>2.1668472372699025E-3</v>
      </c>
      <c r="S11" s="68"/>
      <c r="Z11" s="68"/>
    </row>
    <row r="12" spans="1:26" x14ac:dyDescent="0.3">
      <c r="A12" s="63" t="str">
        <f>Symbols!K2</f>
        <v>NKD?</v>
      </c>
      <c r="B12" s="64">
        <f>Data!AD8</f>
        <v>4.3718361711919005E-3</v>
      </c>
      <c r="C12" s="67">
        <f>IF(B12="","",RANK(B12,$B$3:$B$36,0)+COUNTIF($B$3:B12,B12)-1)</f>
        <v>7</v>
      </c>
      <c r="D12" s="64" t="str">
        <f t="shared" si="0"/>
        <v>NKD?</v>
      </c>
      <c r="E12" s="63">
        <f t="shared" si="5"/>
        <v>10</v>
      </c>
      <c r="F12" s="63" t="str">
        <f t="shared" si="1"/>
        <v>QFA?</v>
      </c>
      <c r="G12" s="64">
        <f>(_xll.CQGXLContractData(F12, "Close",,"T")-_xll.CQGXLContractData(F12,"Y_Settlement",,"T"))/_xll.CQGXLContractData(F12,"Y_Settlement",,"T")</f>
        <v>1.1538722595533836E-3</v>
      </c>
      <c r="H12" s="63" t="str">
        <f>IF(F12="","",LEFT(_xll.CQGXLContractData(F12,"LongDescription"),LEN(_xll.CQGXLContractData(F12,"LongDescription"))-5))</f>
        <v>FTSE 100 - Stnd Index: December</v>
      </c>
      <c r="J12" s="64">
        <f t="shared" si="2"/>
        <v>1.1538722595533836E-3</v>
      </c>
      <c r="K12" s="64" t="str">
        <f t="shared" si="3"/>
        <v/>
      </c>
      <c r="L12" s="64">
        <f t="shared" si="4"/>
        <v>1.1538722595533836E-3</v>
      </c>
      <c r="S12" s="68"/>
      <c r="Z12" s="68"/>
    </row>
    <row r="13" spans="1:26" x14ac:dyDescent="0.3">
      <c r="A13" s="63" t="str">
        <f>Symbols!B5</f>
        <v>DXE?</v>
      </c>
      <c r="B13" s="64">
        <f>Data!C56</f>
        <v>2.1668472372699025E-3</v>
      </c>
      <c r="C13" s="67">
        <f>IF(B13="","",RANK(B13,$B$3:$B$36,0)+COUNTIF($B$3:B13,B13)-1)</f>
        <v>9</v>
      </c>
      <c r="D13" s="64" t="str">
        <f t="shared" si="0"/>
        <v>DXE?</v>
      </c>
      <c r="E13" s="63">
        <f t="shared" si="5"/>
        <v>11</v>
      </c>
      <c r="F13" s="63" t="str">
        <f t="shared" si="1"/>
        <v>BP6?</v>
      </c>
      <c r="G13" s="64">
        <f>(_xll.CQGXLContractData(F13, "Close",,"T")-_xll.CQGXLContractData(F13,"Y_Settlement",,"T"))/_xll.CQGXLContractData(F13,"Y_Settlement",,"T")</f>
        <v>8.924949290059868E-4</v>
      </c>
      <c r="H13" s="63" t="str">
        <f>IF(F13="","",LEFT(_xll.CQGXLContractData(F13,"LongDescription"),LEN(_xll.CQGXLContractData(F13,"LongDescription"))-5))</f>
        <v>British Pound (Globex): December</v>
      </c>
      <c r="J13" s="64">
        <f t="shared" si="2"/>
        <v>8.924949290059868E-4</v>
      </c>
      <c r="K13" s="64" t="str">
        <f t="shared" si="3"/>
        <v/>
      </c>
      <c r="L13" s="64">
        <f t="shared" si="4"/>
        <v>8.924949290059868E-4</v>
      </c>
      <c r="S13" s="68"/>
      <c r="Z13" s="68"/>
    </row>
    <row r="14" spans="1:26" x14ac:dyDescent="0.3">
      <c r="A14" s="63" t="str">
        <f>Symbols!C5</f>
        <v>EU6?</v>
      </c>
      <c r="B14" s="64">
        <f>Data!F56</f>
        <v>-2.6815744023270683E-3</v>
      </c>
      <c r="C14" s="67">
        <f>IF(B14="","",RANK(B14,$B$3:$B$36,0)+COUNTIF($B$3:B14,B14)-1)</f>
        <v>23</v>
      </c>
      <c r="D14" s="64" t="str">
        <f t="shared" si="0"/>
        <v>EU6?</v>
      </c>
      <c r="E14" s="63">
        <f t="shared" si="5"/>
        <v>12</v>
      </c>
      <c r="F14" s="63" t="str">
        <f t="shared" si="1"/>
        <v>CA6?</v>
      </c>
      <c r="G14" s="64">
        <f>(_xll.CQGXLContractData(F14, "Close",,"T")-_xll.CQGXLContractData(F14,"Y_Settlement",,"T"))/_xll.CQGXLContractData(F14,"Y_Settlement",,"T")</f>
        <v>4.6308547234713077E-4</v>
      </c>
      <c r="H14" s="63" t="str">
        <f>IF(F14="","",LEFT(_xll.CQGXLContractData(F14,"LongDescription"),LEN(_xll.CQGXLContractData(F14,"LongDescription"))-5))</f>
        <v>Canadian Dollar (Globex): December</v>
      </c>
      <c r="J14" s="64">
        <f t="shared" si="2"/>
        <v>4.6308547234713077E-4</v>
      </c>
      <c r="K14" s="64" t="str">
        <f t="shared" si="3"/>
        <v/>
      </c>
      <c r="L14" s="64">
        <f t="shared" si="4"/>
        <v>4.6308547234713077E-4</v>
      </c>
      <c r="S14" s="68"/>
      <c r="Z14" s="68"/>
    </row>
    <row r="15" spans="1:26" x14ac:dyDescent="0.3">
      <c r="A15" s="63" t="str">
        <f>Symbols!D5</f>
        <v>JY6?</v>
      </c>
      <c r="B15" s="64">
        <f>Data!I56</f>
        <v>-2.5213239633066057E-3</v>
      </c>
      <c r="C15" s="67">
        <f>IF(B15="","",RANK(B15,$B$3:$B$36,0)+COUNTIF($B$3:B15,B15)-1)</f>
        <v>22</v>
      </c>
      <c r="D15" s="64" t="str">
        <f t="shared" si="0"/>
        <v>JY6?</v>
      </c>
      <c r="E15" s="63">
        <f t="shared" si="5"/>
        <v>13</v>
      </c>
      <c r="F15" s="63" t="str">
        <f t="shared" si="1"/>
        <v>DL?</v>
      </c>
      <c r="G15" s="64">
        <f>(_xll.CQGXLContractData(F15, "Close",,"T")-_xll.CQGXLContractData(F15,"Y_Settlement",,"T"))/_xll.CQGXLContractData(F15,"Y_Settlement",,"T")</f>
        <v>1.4749262536880702E-4</v>
      </c>
      <c r="H15" s="63" t="str">
        <f>IF(F15="","",LEFT(_xll.CQGXLContractData(F15,"LongDescription"),LEN(_xll.CQGXLContractData(F15,"LongDescription"))-5))</f>
        <v>Euro BOBL (5yr): December</v>
      </c>
      <c r="J15" s="64">
        <f t="shared" si="2"/>
        <v>1.4749262536880702E-4</v>
      </c>
      <c r="K15" s="64" t="str">
        <f t="shared" si="3"/>
        <v/>
      </c>
      <c r="L15" s="64">
        <f t="shared" si="4"/>
        <v>1.4749262536880702E-4</v>
      </c>
      <c r="S15" s="68"/>
      <c r="Z15" s="68"/>
    </row>
    <row r="16" spans="1:26" x14ac:dyDescent="0.3">
      <c r="A16" s="63" t="str">
        <f>Symbols!E5</f>
        <v>BP6?</v>
      </c>
      <c r="B16" s="64">
        <f>Data!L56</f>
        <v>8.924949290059868E-4</v>
      </c>
      <c r="C16" s="67">
        <f>IF(B16="","",RANK(B16,$B$3:$B$36,0)+COUNTIF($B$3:B16,B16)-1)</f>
        <v>11</v>
      </c>
      <c r="D16" s="64" t="str">
        <f t="shared" si="0"/>
        <v>BP6?</v>
      </c>
      <c r="E16" s="63">
        <f t="shared" si="5"/>
        <v>14</v>
      </c>
      <c r="F16" s="63" t="str">
        <f t="shared" si="1"/>
        <v>QGA?</v>
      </c>
      <c r="G16" s="64">
        <f>(_xll.CQGXLContractData(F16, "Close",,"T")-_xll.CQGXLContractData(F16,"Y_Settlement",,"T"))/_xll.CQGXLContractData(F16,"Y_Settlement",,"T")</f>
        <v>0</v>
      </c>
      <c r="H16" s="63" t="str">
        <f>IF(F16="","",LEFT(_xll.CQGXLContractData(F16,"LongDescription"),LEN(_xll.CQGXLContractData(F16,"LongDescription"))-5))</f>
        <v>Long Gilt (CONNECT): December</v>
      </c>
      <c r="J16" s="64">
        <f t="shared" si="2"/>
        <v>0</v>
      </c>
      <c r="K16" s="64" t="str">
        <f t="shared" si="3"/>
        <v/>
      </c>
      <c r="L16" s="64">
        <f t="shared" si="4"/>
        <v>0</v>
      </c>
      <c r="S16" s="68"/>
      <c r="Z16" s="68"/>
    </row>
    <row r="17" spans="1:26" x14ac:dyDescent="0.3">
      <c r="A17" s="63" t="str">
        <f>Symbols!F5</f>
        <v>CA6?</v>
      </c>
      <c r="B17" s="64">
        <f>Data!O56</f>
        <v>4.6308547234713077E-4</v>
      </c>
      <c r="C17" s="67">
        <f>IF(B17="","",RANK(B17,$B$3:$B$36,0)+COUNTIF($B$3:B17,B17)-1)</f>
        <v>12</v>
      </c>
      <c r="D17" s="64" t="str">
        <f t="shared" si="0"/>
        <v>CA6?</v>
      </c>
      <c r="E17" s="63">
        <f t="shared" si="5"/>
        <v>15</v>
      </c>
      <c r="F17" s="63" t="str">
        <f t="shared" si="1"/>
        <v>DB?</v>
      </c>
      <c r="G17" s="64">
        <f>(_xll.CQGXLContractData(F17, "Close",,"T")-_xll.CQGXLContractData(F17,"Y_Settlement",,"T"))/_xll.CQGXLContractData(F17,"Y_Settlement",,"T")</f>
        <v>-1.7220595832616461E-4</v>
      </c>
      <c r="H17" s="63" t="str">
        <f>IF(F17="","",LEFT(_xll.CQGXLContractData(F17,"LongDescription"),LEN(_xll.CQGXLContractData(F17,"LongDescription"))-5))</f>
        <v>Euro Bund (10yr): December</v>
      </c>
      <c r="J17" s="64">
        <f t="shared" si="2"/>
        <v>1.7220595832616461E-4</v>
      </c>
      <c r="K17" s="64">
        <f t="shared" si="3"/>
        <v>1.7220595832616461E-4</v>
      </c>
      <c r="L17" s="64">
        <f t="shared" si="4"/>
        <v>-1.7220595832616461E-4</v>
      </c>
      <c r="S17" s="68"/>
      <c r="Z17" s="68"/>
    </row>
    <row r="18" spans="1:26" x14ac:dyDescent="0.3">
      <c r="A18" s="63" t="str">
        <f>Symbols!G5</f>
        <v>SF6?</v>
      </c>
      <c r="B18" s="64">
        <f>Data!R56</f>
        <v>-6.7913385826770733E-3</v>
      </c>
      <c r="C18" s="67">
        <f>IF(B18="","",RANK(B18,$B$3:$B$36,0)+COUNTIF($B$3:B18,B18)-1)</f>
        <v>27</v>
      </c>
      <c r="D18" s="64" t="str">
        <f t="shared" si="0"/>
        <v>SF6?</v>
      </c>
      <c r="E18" s="63">
        <f t="shared" si="5"/>
        <v>16</v>
      </c>
      <c r="F18" s="63" t="str">
        <f t="shared" si="1"/>
        <v>FVA?</v>
      </c>
      <c r="G18" s="64">
        <f>(_xll.CQGXLContractData(F18, "Close",,"T")-_xll.CQGXLContractData(F18,"Y_Settlement",,"T"))/_xll.CQGXLContractData(F18,"Y_Settlement",,"T")</f>
        <v>-3.9326210919577901E-4</v>
      </c>
      <c r="H18" s="63" t="str">
        <f>IF(F18="","",LEFT(_xll.CQGXLContractData(F18,"LongDescription"),LEN(_xll.CQGXLContractData(F18,"LongDescription"))-5))</f>
        <v>5yr US Treasury Notes (Globex): December</v>
      </c>
      <c r="J18" s="64">
        <f t="shared" si="2"/>
        <v>3.9326210919577901E-4</v>
      </c>
      <c r="K18" s="64">
        <f t="shared" si="3"/>
        <v>3.9326210919577901E-4</v>
      </c>
      <c r="L18" s="64">
        <f t="shared" si="4"/>
        <v>-3.9326210919577901E-4</v>
      </c>
      <c r="S18" s="68"/>
      <c r="Z18" s="68"/>
    </row>
    <row r="19" spans="1:26" x14ac:dyDescent="0.3">
      <c r="A19" s="63" t="str">
        <f>Symbols!H5</f>
        <v>DA6?</v>
      </c>
      <c r="B19" s="64">
        <f>Data!U56</f>
        <v>-1.9182529142689666E-3</v>
      </c>
      <c r="C19" s="67">
        <f>IF(B19="","",RANK(B19,$B$3:$B$36,0)+COUNTIF($B$3:B19,B19)-1)</f>
        <v>20</v>
      </c>
      <c r="D19" s="64" t="str">
        <f t="shared" si="0"/>
        <v>DA6?</v>
      </c>
      <c r="E19" s="63">
        <f t="shared" si="5"/>
        <v>17</v>
      </c>
      <c r="F19" s="63" t="str">
        <f t="shared" si="1"/>
        <v>TYA?</v>
      </c>
      <c r="G19" s="64">
        <f>(_xll.CQGXLContractData(F19, "Close",,"T")-_xll.CQGXLContractData(F19,"Y_Settlement",,"T"))/_xll.CQGXLContractData(F19,"Y_Settlement",,"T")</f>
        <v>-8.3882564409826243E-4</v>
      </c>
      <c r="H19" s="63" t="str">
        <f>IF(F19="","",LEFT(_xll.CQGXLContractData(F19,"LongDescription"),LEN(_xll.CQGXLContractData(F19,"LongDescription"))-5))</f>
        <v>10yr US Treasury Notes (Globex): December</v>
      </c>
      <c r="J19" s="64">
        <f t="shared" si="2"/>
        <v>8.3882564409826243E-4</v>
      </c>
      <c r="K19" s="64">
        <f t="shared" si="3"/>
        <v>8.3882564409826243E-4</v>
      </c>
      <c r="L19" s="64">
        <f t="shared" si="4"/>
        <v>-8.3882564409826243E-4</v>
      </c>
      <c r="S19" s="68"/>
      <c r="Z19" s="68"/>
    </row>
    <row r="20" spans="1:26" x14ac:dyDescent="0.3">
      <c r="A20" s="63" t="str">
        <f>Symbols!I5</f>
        <v>NE6?</v>
      </c>
      <c r="B20" s="64">
        <f>Data!X56</f>
        <v>-4.4423290496589316E-3</v>
      </c>
      <c r="C20" s="67">
        <f>IF(B20="","",RANK(B20,$B$3:$B$36,0)+COUNTIF($B$3:B20,B20)-1)</f>
        <v>26</v>
      </c>
      <c r="D20" s="64" t="str">
        <f t="shared" si="0"/>
        <v>NE6?</v>
      </c>
      <c r="E20" s="63">
        <f t="shared" si="5"/>
        <v>18</v>
      </c>
      <c r="F20" s="63" t="str">
        <f t="shared" si="1"/>
        <v>USA?</v>
      </c>
      <c r="G20" s="64">
        <f>(_xll.CQGXLContractData(F20, "Close",,"T")-_xll.CQGXLContractData(F20,"Y_Settlement",,"T"))/_xll.CQGXLContractData(F20,"Y_Settlement",,"T")</f>
        <v>-1.5399422521655437E-3</v>
      </c>
      <c r="H20" s="63" t="str">
        <f>IF(F20="","",LEFT(_xll.CQGXLContractData(F20,"LongDescription"),LEN(_xll.CQGXLContractData(F20,"LongDescription"))-5))</f>
        <v>30yr US Treasury Bonds (Globex): December</v>
      </c>
      <c r="J20" s="64">
        <f t="shared" si="2"/>
        <v>1.5399422521655437E-3</v>
      </c>
      <c r="K20" s="64">
        <f t="shared" si="3"/>
        <v>1.5399422521655437E-3</v>
      </c>
      <c r="L20" s="64">
        <f t="shared" si="4"/>
        <v>-1.5399422521655437E-3</v>
      </c>
      <c r="S20" s="68"/>
      <c r="Z20" s="68"/>
    </row>
    <row r="21" spans="1:26" x14ac:dyDescent="0.3">
      <c r="A21" s="63" t="str">
        <f>Symbols!J5</f>
        <v>MX6?</v>
      </c>
      <c r="B21" s="64">
        <f>Data!AA56</f>
        <v>-2.1934197407777849E-3</v>
      </c>
      <c r="C21" s="67">
        <f>IF(B21="","",RANK(B21,$B$3:$B$36,0)+COUNTIF($B$3:B21,B21)-1)</f>
        <v>21</v>
      </c>
      <c r="D21" s="64" t="str">
        <f t="shared" si="0"/>
        <v>MX6?</v>
      </c>
      <c r="E21" s="63">
        <f t="shared" si="5"/>
        <v>19</v>
      </c>
      <c r="F21" s="63" t="str">
        <f t="shared" si="1"/>
        <v>RTY?</v>
      </c>
      <c r="G21" s="64">
        <f>(_xll.CQGXLContractData(F21, "Close",,"T")-_xll.CQGXLContractData(F21,"Y_Settlement",,"T"))/_xll.CQGXLContractData(F21,"Y_Settlement",,"T")</f>
        <v>-1.5746998228463294E-3</v>
      </c>
      <c r="H21" s="63" t="str">
        <f>IF(F21="","",LEFT(_xll.CQGXLContractData(F21,"LongDescription"),LEN(_xll.CQGXLContractData(F21,"LongDescription"))-5))</f>
        <v>E-mini Russell 2000: December</v>
      </c>
      <c r="J21" s="64">
        <f t="shared" si="2"/>
        <v>1.5746998228463294E-3</v>
      </c>
      <c r="K21" s="64">
        <f t="shared" si="3"/>
        <v>1.5746998228463294E-3</v>
      </c>
      <c r="L21" s="64">
        <f t="shared" si="4"/>
        <v>-1.5746998228463294E-3</v>
      </c>
      <c r="S21" s="68"/>
      <c r="Z21" s="68"/>
    </row>
    <row r="22" spans="1:26" x14ac:dyDescent="0.3">
      <c r="A22" s="63" t="str">
        <f>Symbols!K5</f>
        <v>EB?</v>
      </c>
      <c r="B22" s="64">
        <f>Data!AD56</f>
        <v>-3.5850324893569128E-3</v>
      </c>
      <c r="C22" s="67">
        <f>IF(B22="","",RANK(B22,$B$3:$B$36,0)+COUNTIF($B$3:B22,B22)-1)</f>
        <v>25</v>
      </c>
      <c r="D22" s="64" t="str">
        <f t="shared" si="0"/>
        <v>EB?</v>
      </c>
      <c r="E22" s="63">
        <f t="shared" si="5"/>
        <v>20</v>
      </c>
      <c r="F22" s="63" t="str">
        <f t="shared" si="1"/>
        <v>DA6?</v>
      </c>
      <c r="G22" s="64">
        <f>(_xll.CQGXLContractData(F22, "Close",,"T")-_xll.CQGXLContractData(F22,"Y_Settlement",,"T"))/_xll.CQGXLContractData(F22,"Y_Settlement",,"T")</f>
        <v>-1.9182529142689666E-3</v>
      </c>
      <c r="H22" s="63" t="str">
        <f>IF(F22="","",LEFT(_xll.CQGXLContractData(F22,"LongDescription"),LEN(_xll.CQGXLContractData(F22,"LongDescription"))-5))</f>
        <v>Australian Dollar (Globex): December</v>
      </c>
      <c r="J22" s="64">
        <f t="shared" si="2"/>
        <v>1.9182529142689666E-3</v>
      </c>
      <c r="K22" s="64">
        <f t="shared" si="3"/>
        <v>1.9182529142689666E-3</v>
      </c>
      <c r="L22" s="64">
        <f t="shared" si="4"/>
        <v>-1.9182529142689666E-3</v>
      </c>
      <c r="S22" s="68"/>
      <c r="Z22" s="68"/>
    </row>
    <row r="23" spans="1:26" x14ac:dyDescent="0.3">
      <c r="A23" s="63" t="str">
        <f>Symbols!B8</f>
        <v>GCE?</v>
      </c>
      <c r="B23" s="64">
        <f>Data!C14</f>
        <v>-1.9649495485926653E-2</v>
      </c>
      <c r="C23" s="67">
        <f>IF(B23="","",RANK(B23,$B$3:$B$36,0)+COUNTIF($B$3:B23,B23)-1)</f>
        <v>31</v>
      </c>
      <c r="D23" s="64" t="str">
        <f t="shared" si="0"/>
        <v>GCE?</v>
      </c>
      <c r="E23" s="63">
        <f t="shared" si="5"/>
        <v>21</v>
      </c>
      <c r="F23" s="63" t="str">
        <f t="shared" si="1"/>
        <v>MX6?</v>
      </c>
      <c r="G23" s="64">
        <f>(_xll.CQGXLContractData(F23, "Close",,"T")-_xll.CQGXLContractData(F23,"Y_Settlement",,"T"))/_xll.CQGXLContractData(F23,"Y_Settlement",,"T")</f>
        <v>-2.1934197407777849E-3</v>
      </c>
      <c r="H23" s="63" t="str">
        <f>IF(F23="","",LEFT(_xll.CQGXLContractData(F23,"LongDescription"),LEN(_xll.CQGXLContractData(F23,"LongDescription"))-5))</f>
        <v>Mexican Peso (Globex): December</v>
      </c>
      <c r="J23" s="64">
        <f t="shared" si="2"/>
        <v>2.1934197407777849E-3</v>
      </c>
      <c r="K23" s="64">
        <f t="shared" si="3"/>
        <v>2.1934197407777849E-3</v>
      </c>
      <c r="L23" s="64">
        <f t="shared" si="4"/>
        <v>-2.1934197407777849E-3</v>
      </c>
      <c r="S23" s="68"/>
      <c r="Z23" s="68"/>
    </row>
    <row r="24" spans="1:26" x14ac:dyDescent="0.3">
      <c r="A24" s="63" t="str">
        <f>Symbols!C8</f>
        <v>SIE?</v>
      </c>
      <c r="B24" s="64">
        <f>Data!C20</f>
        <v>-2.8721957851801577E-2</v>
      </c>
      <c r="C24" s="67">
        <f>IF(B24="","",RANK(B24,$B$3:$B$36,0)+COUNTIF($B$3:B24,B24)-1)</f>
        <v>33</v>
      </c>
      <c r="D24" s="64" t="str">
        <f t="shared" si="0"/>
        <v>SIE?</v>
      </c>
      <c r="E24" s="63">
        <f t="shared" si="5"/>
        <v>22</v>
      </c>
      <c r="F24" s="63" t="str">
        <f t="shared" si="1"/>
        <v>JY6?</v>
      </c>
      <c r="G24" s="64">
        <f>(_xll.CQGXLContractData(F24, "Close",,"T")-_xll.CQGXLContractData(F24,"Y_Settlement",,"T"))/_xll.CQGXLContractData(F24,"Y_Settlement",,"T")</f>
        <v>-2.5213239633066057E-3</v>
      </c>
      <c r="H24" s="63" t="str">
        <f>IF(F24="","",LEFT(_xll.CQGXLContractData(F24,"LongDescription"),LEN(_xll.CQGXLContractData(F24,"LongDescription"))-5))</f>
        <v>Japanese Yen (Globex): December</v>
      </c>
      <c r="J24" s="64">
        <f t="shared" si="2"/>
        <v>2.5213239633066057E-3</v>
      </c>
      <c r="K24" s="64">
        <f t="shared" si="3"/>
        <v>2.5213239633066057E-3</v>
      </c>
      <c r="L24" s="64">
        <f t="shared" si="4"/>
        <v>-2.5213239633066057E-3</v>
      </c>
      <c r="S24" s="68"/>
      <c r="Z24" s="68"/>
    </row>
    <row r="25" spans="1:26" x14ac:dyDescent="0.3">
      <c r="A25" s="63" t="str">
        <f>Symbols!D8</f>
        <v>PLE?</v>
      </c>
      <c r="B25" s="64">
        <f>Data!C26</f>
        <v>-4.8712744364918299E-2</v>
      </c>
      <c r="C25" s="67">
        <f>IF(B25="","",RANK(B25,$B$3:$B$36,0)+COUNTIF($B$3:B25,B25)-1)</f>
        <v>34</v>
      </c>
      <c r="D25" s="64" t="str">
        <f t="shared" si="0"/>
        <v>PLE?</v>
      </c>
      <c r="E25" s="63">
        <f t="shared" si="5"/>
        <v>23</v>
      </c>
      <c r="F25" s="63" t="str">
        <f t="shared" si="1"/>
        <v>EU6?</v>
      </c>
      <c r="G25" s="64">
        <f>(_xll.CQGXLContractData(F25, "Close",,"T")-_xll.CQGXLContractData(F25,"Y_Settlement",,"T"))/_xll.CQGXLContractData(F25,"Y_Settlement",,"T")</f>
        <v>-2.6815744023270683E-3</v>
      </c>
      <c r="H25" s="63" t="str">
        <f>IF(F25="","",LEFT(_xll.CQGXLContractData(F25,"LongDescription"),LEN(_xll.CQGXLContractData(F25,"LongDescription"))-5))</f>
        <v>Euro FX (Globex): December</v>
      </c>
      <c r="J25" s="64">
        <f t="shared" si="2"/>
        <v>2.6815744023270683E-3</v>
      </c>
      <c r="K25" s="64">
        <f t="shared" si="3"/>
        <v>2.6815744023270683E-3</v>
      </c>
      <c r="L25" s="64">
        <f t="shared" si="4"/>
        <v>-2.6815744023270683E-3</v>
      </c>
      <c r="S25" s="68"/>
      <c r="Z25" s="68"/>
    </row>
    <row r="26" spans="1:26" x14ac:dyDescent="0.3">
      <c r="A26" s="63" t="str">
        <f>Symbols!E8</f>
        <v>CLE?</v>
      </c>
      <c r="B26" s="64">
        <f>Data!C32</f>
        <v>-1.2877839384725557E-2</v>
      </c>
      <c r="C26" s="67">
        <f>IF(B26="","",RANK(B26,$B$3:$B$36,0)+COUNTIF($B$3:B26,B26)-1)</f>
        <v>30</v>
      </c>
      <c r="D26" s="64" t="str">
        <f t="shared" si="0"/>
        <v>CLE?</v>
      </c>
      <c r="E26" s="63">
        <f t="shared" si="5"/>
        <v>24</v>
      </c>
      <c r="F26" s="63" t="str">
        <f t="shared" si="1"/>
        <v>FGBX?</v>
      </c>
      <c r="G26" s="64">
        <f>(_xll.CQGXLContractData(F26, "Close",,"T")-_xll.CQGXLContractData(F26,"Y_Settlement",,"T"))/_xll.CQGXLContractData(F26,"Y_Settlement",,"T")</f>
        <v>-3.2092426187419246E-3</v>
      </c>
      <c r="H26" s="63" t="str">
        <f>IF(F26="","",LEFT(_xll.CQGXLContractData(F26,"LongDescription"),LEN(_xll.CQGXLContractData(F26,"LongDescription"))-5))</f>
        <v>Euro Buxl (30yr): December</v>
      </c>
      <c r="J26" s="64">
        <f t="shared" si="2"/>
        <v>3.2092426187419246E-3</v>
      </c>
      <c r="K26" s="64">
        <f t="shared" si="3"/>
        <v>3.2092426187419246E-3</v>
      </c>
      <c r="L26" s="64">
        <f t="shared" si="4"/>
        <v>-3.2092426187419246E-3</v>
      </c>
      <c r="S26" s="68"/>
      <c r="Z26" s="68"/>
    </row>
    <row r="27" spans="1:26" x14ac:dyDescent="0.3">
      <c r="A27" s="63" t="str">
        <f>Symbols!F8</f>
        <v>HOE?</v>
      </c>
      <c r="B27" s="64">
        <f>Data!C38</f>
        <v>-9.5557851239670352E-3</v>
      </c>
      <c r="C27" s="67">
        <f>IF(B27="","",RANK(B27,$B$3:$B$36,0)+COUNTIF($B$3:B27,B27)-1)</f>
        <v>29</v>
      </c>
      <c r="D27" s="64" t="str">
        <f t="shared" si="0"/>
        <v>HOE?</v>
      </c>
      <c r="E27" s="63">
        <f t="shared" si="5"/>
        <v>25</v>
      </c>
      <c r="F27" s="63" t="str">
        <f t="shared" si="1"/>
        <v>EB?</v>
      </c>
      <c r="G27" s="64">
        <f>(_xll.CQGXLContractData(F27, "Close",,"T")-_xll.CQGXLContractData(F27,"Y_Settlement",,"T"))/_xll.CQGXLContractData(F27,"Y_Settlement",,"T")</f>
        <v>-3.5850324893569128E-3</v>
      </c>
      <c r="H27" s="63" t="str">
        <f>IF(F27="","",LEFT(_xll.CQGXLContractData(F27,"LongDescription"),LEN(_xll.CQGXLContractData(F27,"LongDescription"))-5))</f>
        <v>Euro/British Pound (Globex): December</v>
      </c>
      <c r="J27" s="64">
        <f t="shared" si="2"/>
        <v>3.5850324893569128E-3</v>
      </c>
      <c r="K27" s="64">
        <f t="shared" si="3"/>
        <v>3.5850324893569128E-3</v>
      </c>
      <c r="L27" s="64">
        <f t="shared" si="4"/>
        <v>-3.5850324893569128E-3</v>
      </c>
      <c r="S27" s="68"/>
      <c r="Z27" s="68"/>
    </row>
    <row r="28" spans="1:26" x14ac:dyDescent="0.3">
      <c r="A28" s="63" t="str">
        <f>Symbols!G8</f>
        <v>RBE?</v>
      </c>
      <c r="B28" s="64">
        <f>Data!C44</f>
        <v>-7.5941487706193515E-3</v>
      </c>
      <c r="C28" s="67">
        <f>IF(B28="","",RANK(B28,$B$3:$B$36,0)+COUNTIF($B$3:B28,B28)-1)</f>
        <v>28</v>
      </c>
      <c r="D28" s="64" t="str">
        <f t="shared" si="0"/>
        <v>RBE?</v>
      </c>
      <c r="E28" s="63">
        <f t="shared" si="5"/>
        <v>26</v>
      </c>
      <c r="F28" s="63" t="str">
        <f t="shared" si="1"/>
        <v>NE6?</v>
      </c>
      <c r="G28" s="64">
        <f>(_xll.CQGXLContractData(F28, "Close",,"T")-_xll.CQGXLContractData(F28,"Y_Settlement",,"T"))/_xll.CQGXLContractData(F28,"Y_Settlement",,"T")</f>
        <v>-4.4423290496589316E-3</v>
      </c>
      <c r="H28" s="63" t="str">
        <f>IF(F28="","",LEFT(_xll.CQGXLContractData(F28,"LongDescription"),LEN(_xll.CQGXLContractData(F28,"LongDescription"))-5))</f>
        <v>New Zealand Dollar (Globex): December</v>
      </c>
      <c r="J28" s="64">
        <f t="shared" si="2"/>
        <v>4.4423290496589316E-3</v>
      </c>
      <c r="K28" s="64">
        <f t="shared" si="3"/>
        <v>4.4423290496589316E-3</v>
      </c>
      <c r="L28" s="64">
        <f t="shared" si="4"/>
        <v>-4.4423290496589316E-3</v>
      </c>
      <c r="S28" s="68"/>
      <c r="Z28" s="68"/>
    </row>
    <row r="29" spans="1:26" x14ac:dyDescent="0.3">
      <c r="A29" s="63" t="str">
        <f>Symbols!H8</f>
        <v>NGE?</v>
      </c>
      <c r="B29" s="64">
        <f>Data!C50</f>
        <v>-2.7870216306156295E-2</v>
      </c>
      <c r="C29" s="67">
        <f>IF(B29="","",RANK(B29,$B$3:$B$36,0)+COUNTIF($B$3:B29,B29)-1)</f>
        <v>32</v>
      </c>
      <c r="D29" s="64" t="str">
        <f t="shared" si="0"/>
        <v>NGE?</v>
      </c>
      <c r="E29" s="63">
        <f t="shared" si="5"/>
        <v>27</v>
      </c>
      <c r="F29" s="63" t="str">
        <f t="shared" si="1"/>
        <v>SF6?</v>
      </c>
      <c r="G29" s="64">
        <f>(_xll.CQGXLContractData(F29, "Close",,"T")-_xll.CQGXLContractData(F29,"Y_Settlement",,"T"))/_xll.CQGXLContractData(F29,"Y_Settlement",,"T")</f>
        <v>-6.7913385826770733E-3</v>
      </c>
      <c r="H29" s="63" t="str">
        <f>IF(F29="","",LEFT(_xll.CQGXLContractData(F29,"LongDescription"),LEN(_xll.CQGXLContractData(F29,"LongDescription"))-5))</f>
        <v>Swiss Franc (Globex): December</v>
      </c>
      <c r="J29" s="64">
        <f t="shared" si="2"/>
        <v>6.7913385826770733E-3</v>
      </c>
      <c r="K29" s="64">
        <f t="shared" si="3"/>
        <v>6.7913385826770733E-3</v>
      </c>
      <c r="L29" s="64">
        <f t="shared" si="4"/>
        <v>-6.7913385826770733E-3</v>
      </c>
      <c r="S29" s="68"/>
      <c r="Z29" s="68"/>
    </row>
    <row r="30" spans="1:26" x14ac:dyDescent="0.3">
      <c r="A30" s="63" t="str">
        <f>Symbols!B11</f>
        <v>FVA?</v>
      </c>
      <c r="B30" s="64">
        <f>Data!AD14</f>
        <v>-3.9326210919577901E-4</v>
      </c>
      <c r="C30" s="67">
        <f>IF(B30="","",RANK(B30,$B$3:$B$36,0)+COUNTIF($B$3:B30,B30)-1)</f>
        <v>16</v>
      </c>
      <c r="D30" s="64" t="str">
        <f t="shared" si="0"/>
        <v>FVA?</v>
      </c>
      <c r="E30" s="63">
        <f t="shared" si="5"/>
        <v>28</v>
      </c>
      <c r="F30" s="63" t="str">
        <f t="shared" si="1"/>
        <v>RBE?</v>
      </c>
      <c r="G30" s="64">
        <f>(_xll.CQGXLContractData(F30, "Close",,"T")-_xll.CQGXLContractData(F30,"Y_Settlement",,"T"))/_xll.CQGXLContractData(F30,"Y_Settlement",,"T")</f>
        <v>-7.5941487706193515E-3</v>
      </c>
      <c r="H30" s="63" t="str">
        <f>IF(F30="","",LEFT(_xll.CQGXLContractData(F30,"LongDescription"),LEN(_xll.CQGXLContractData(F30,"LongDescription"))-5))</f>
        <v>RBOB Gasoline (Globex): November</v>
      </c>
      <c r="J30" s="64">
        <f t="shared" si="2"/>
        <v>7.5941487706193515E-3</v>
      </c>
      <c r="K30" s="64">
        <f t="shared" si="3"/>
        <v>7.5941487706193515E-3</v>
      </c>
      <c r="L30" s="64">
        <f t="shared" si="4"/>
        <v>-7.5941487706193515E-3</v>
      </c>
      <c r="S30" s="68"/>
      <c r="Z30" s="68"/>
    </row>
    <row r="31" spans="1:26" x14ac:dyDescent="0.3">
      <c r="A31" s="63" t="str">
        <f>Symbols!C11</f>
        <v>TYA?</v>
      </c>
      <c r="B31" s="64">
        <f>Data!AD20</f>
        <v>-8.3882564409826243E-4</v>
      </c>
      <c r="C31" s="67">
        <f>IF(B31="","",RANK(B31,$B$3:$B$36,0)+COUNTIF($B$3:B31,B31)-1)</f>
        <v>17</v>
      </c>
      <c r="D31" s="64" t="str">
        <f t="shared" si="0"/>
        <v>TYA?</v>
      </c>
      <c r="E31" s="63">
        <f t="shared" si="5"/>
        <v>29</v>
      </c>
      <c r="F31" s="63" t="str">
        <f t="shared" si="1"/>
        <v>HOE?</v>
      </c>
      <c r="G31" s="64">
        <f>(_xll.CQGXLContractData(F31, "Close",,"T")-_xll.CQGXLContractData(F31,"Y_Settlement",,"T"))/_xll.CQGXLContractData(F31,"Y_Settlement",,"T")</f>
        <v>-9.5557851239670352E-3</v>
      </c>
      <c r="H31" s="63" t="str">
        <f>IF(F31="","",LEFT(_xll.CQGXLContractData(F31,"LongDescription"),LEN(_xll.CQGXLContractData(F31,"LongDescription"))-5))</f>
        <v>NY Harbor ULSD: November</v>
      </c>
      <c r="J31" s="64">
        <f t="shared" si="2"/>
        <v>9.5557851239670352E-3</v>
      </c>
      <c r="K31" s="64">
        <f t="shared" si="3"/>
        <v>9.5557851239670352E-3</v>
      </c>
      <c r="L31" s="64">
        <f t="shared" si="4"/>
        <v>-9.5557851239670352E-3</v>
      </c>
      <c r="S31" s="68"/>
      <c r="Z31" s="68"/>
    </row>
    <row r="32" spans="1:26" x14ac:dyDescent="0.3">
      <c r="A32" s="63" t="str">
        <f>Symbols!D11</f>
        <v>USA?</v>
      </c>
      <c r="B32" s="64">
        <f>Data!AD26</f>
        <v>-1.5399422521655437E-3</v>
      </c>
      <c r="C32" s="67">
        <f>IF(B32="","",RANK(B32,$B$3:$B$36,0)+COUNTIF($B$3:B32,B32)-1)</f>
        <v>18</v>
      </c>
      <c r="D32" s="64" t="str">
        <f t="shared" si="0"/>
        <v>USA?</v>
      </c>
      <c r="E32" s="63">
        <f t="shared" si="5"/>
        <v>30</v>
      </c>
      <c r="F32" s="63" t="str">
        <f t="shared" si="1"/>
        <v>CLE?</v>
      </c>
      <c r="G32" s="64">
        <f>(_xll.CQGXLContractData(F32, "Close",,"T")-_xll.CQGXLContractData(F32,"Y_Settlement",,"T"))/_xll.CQGXLContractData(F32,"Y_Settlement",,"T")</f>
        <v>-1.2877839384725557E-2</v>
      </c>
      <c r="H32" s="63" t="str">
        <f>IF(F32="","",LEFT(_xll.CQGXLContractData(F32,"LongDescription"),LEN(_xll.CQGXLContractData(F32,"LongDescription"))-5))</f>
        <v>Crude Light (Globex): November</v>
      </c>
      <c r="J32" s="64">
        <f t="shared" si="2"/>
        <v>1.2877839384725557E-2</v>
      </c>
      <c r="K32" s="64">
        <f t="shared" si="3"/>
        <v>1.2877839384725557E-2</v>
      </c>
      <c r="L32" s="64">
        <f t="shared" si="4"/>
        <v>-1.2877839384725557E-2</v>
      </c>
      <c r="S32" s="68"/>
      <c r="Z32" s="68"/>
    </row>
    <row r="33" spans="1:26" x14ac:dyDescent="0.3">
      <c r="A33" s="63" t="str">
        <f>Symbols!E11</f>
        <v>DB?</v>
      </c>
      <c r="B33" s="64">
        <f>Data!AD32</f>
        <v>-1.7220595832616461E-4</v>
      </c>
      <c r="C33" s="67">
        <f>IF(B33="","",RANK(B33,$B$3:$B$36,0)+COUNTIF($B$3:B33,B33)-1)</f>
        <v>15</v>
      </c>
      <c r="D33" s="64" t="str">
        <f t="shared" si="0"/>
        <v>DB?</v>
      </c>
      <c r="E33" s="63">
        <f t="shared" si="5"/>
        <v>31</v>
      </c>
      <c r="F33" s="63" t="str">
        <f t="shared" si="1"/>
        <v>GCE?</v>
      </c>
      <c r="G33" s="64">
        <f>(_xll.CQGXLContractData(F33, "Close",,"T")-_xll.CQGXLContractData(F33,"Y_Settlement",,"T"))/_xll.CQGXLContractData(F33,"Y_Settlement",,"T")</f>
        <v>-1.9649495485926653E-2</v>
      </c>
      <c r="H33" s="63" t="str">
        <f>IF(F33="","",LEFT(_xll.CQGXLContractData(F33,"LongDescription"),LEN(_xll.CQGXLContractData(F33,"LongDescription"))-5))</f>
        <v>Gold (Globex): December</v>
      </c>
      <c r="J33" s="64">
        <f t="shared" si="2"/>
        <v>1.9649495485926653E-2</v>
      </c>
      <c r="K33" s="64">
        <f t="shared" si="3"/>
        <v>1.9649495485926653E-2</v>
      </c>
      <c r="L33" s="64">
        <f t="shared" si="4"/>
        <v>-1.9649495485926653E-2</v>
      </c>
      <c r="S33" s="68"/>
      <c r="Z33" s="68"/>
    </row>
    <row r="34" spans="1:26" x14ac:dyDescent="0.3">
      <c r="A34" s="63" t="str">
        <f>Symbols!F11</f>
        <v>FGBX?</v>
      </c>
      <c r="B34" s="64">
        <f>Data!AD38</f>
        <v>-3.2092426187419246E-3</v>
      </c>
      <c r="C34" s="67">
        <f>IF(B34="","",RANK(B34,$B$3:$B$36,0)+COUNTIF($B$3:B34,B34)-1)</f>
        <v>24</v>
      </c>
      <c r="D34" s="64" t="str">
        <f t="shared" si="0"/>
        <v>FGBX?</v>
      </c>
      <c r="E34" s="63">
        <f t="shared" si="5"/>
        <v>32</v>
      </c>
      <c r="F34" s="63" t="str">
        <f t="shared" si="1"/>
        <v>NGE?</v>
      </c>
      <c r="G34" s="64">
        <f>(_xll.CQGXLContractData(F34, "Close",,"T")-_xll.CQGXLContractData(F34,"Y_Settlement",,"T"))/_xll.CQGXLContractData(F34,"Y_Settlement",,"T")</f>
        <v>-2.7870216306156295E-2</v>
      </c>
      <c r="H34" s="63" t="str">
        <f>IF(F34="","",LEFT(_xll.CQGXLContractData(F34,"LongDescription"),LEN(_xll.CQGXLContractData(F34,"LongDescription"))-5))</f>
        <v>Natural Gas (Globex): November</v>
      </c>
      <c r="J34" s="64">
        <f t="shared" si="2"/>
        <v>2.7870216306156295E-2</v>
      </c>
      <c r="K34" s="64">
        <f t="shared" si="3"/>
        <v>2.7870216306156295E-2</v>
      </c>
      <c r="L34" s="64">
        <f t="shared" si="4"/>
        <v>-2.7870216306156295E-2</v>
      </c>
    </row>
    <row r="35" spans="1:26" x14ac:dyDescent="0.3">
      <c r="A35" s="63" t="str">
        <f>Symbols!G11</f>
        <v>QGA?</v>
      </c>
      <c r="B35" s="64">
        <f>Data!AD44</f>
        <v>0</v>
      </c>
      <c r="C35" s="67">
        <f>IF(B35="","",RANK(B35,$B$3:$B$36,0)+COUNTIF($B$3:B35,B35)-1)</f>
        <v>14</v>
      </c>
      <c r="D35" s="64" t="str">
        <f t="shared" si="0"/>
        <v>QGA?</v>
      </c>
      <c r="E35" s="63">
        <f t="shared" si="5"/>
        <v>33</v>
      </c>
      <c r="F35" s="63" t="str">
        <f t="shared" si="1"/>
        <v>SIE?</v>
      </c>
      <c r="G35" s="64">
        <f>(_xll.CQGXLContractData(F35, "Close",,"T")-_xll.CQGXLContractData(F35,"Y_Settlement",,"T"))/_xll.CQGXLContractData(F35,"Y_Settlement",,"T")</f>
        <v>-2.8721957851801577E-2</v>
      </c>
      <c r="H35" s="63" t="str">
        <f>IF(F35="","",LEFT(_xll.CQGXLContractData(F35,"LongDescription"),LEN(_xll.CQGXLContractData(F35,"LongDescription"))-5))</f>
        <v>Silver (Globex): December</v>
      </c>
      <c r="J35" s="64">
        <f t="shared" si="2"/>
        <v>2.8721957851801577E-2</v>
      </c>
      <c r="K35" s="64">
        <f t="shared" si="3"/>
        <v>2.8721957851801577E-2</v>
      </c>
      <c r="L35" s="64">
        <f t="shared" si="4"/>
        <v>-2.8721957851801577E-2</v>
      </c>
    </row>
    <row r="36" spans="1:26" x14ac:dyDescent="0.3">
      <c r="A36" s="63" t="str">
        <f>Symbols!H11</f>
        <v>DL?</v>
      </c>
      <c r="B36" s="64">
        <f>Data!AD50</f>
        <v>1.4749262536880702E-4</v>
      </c>
      <c r="C36" s="67">
        <f>IF(B36="","",RANK(B36,$B$3:$B$36,0)+COUNTIF($B$3:B36,B36)-1)</f>
        <v>13</v>
      </c>
      <c r="D36" s="64" t="str">
        <f t="shared" si="0"/>
        <v>DL?</v>
      </c>
      <c r="E36" s="63">
        <f t="shared" si="5"/>
        <v>34</v>
      </c>
      <c r="F36" s="63" t="str">
        <f t="shared" si="1"/>
        <v>PLE?</v>
      </c>
      <c r="G36" s="64">
        <f>(_xll.CQGXLContractData(F36, "Close",,"T")-_xll.CQGXLContractData(F36,"Y_Settlement",,"T"))/_xll.CQGXLContractData(F36,"Y_Settlement",,"T")</f>
        <v>-4.8712744364918299E-2</v>
      </c>
      <c r="H36" s="63" t="str">
        <f>IF(F36="","",LEFT(_xll.CQGXLContractData(F36,"LongDescription"),LEN(_xll.CQGXLContractData(F36,"LongDescription"))-5))</f>
        <v>Platinum (Globex): January</v>
      </c>
      <c r="J36" s="64">
        <f t="shared" si="2"/>
        <v>4.8712744364918299E-2</v>
      </c>
      <c r="K36" s="64">
        <f t="shared" si="3"/>
        <v>4.8712744364918299E-2</v>
      </c>
      <c r="L36" s="64">
        <f t="shared" si="4"/>
        <v>-4.8712744364918299E-2</v>
      </c>
    </row>
    <row r="37" spans="1:26" x14ac:dyDescent="0.3">
      <c r="C37" s="67"/>
      <c r="D37" s="64"/>
      <c r="G37" s="64"/>
      <c r="J37" s="64"/>
      <c r="K37" s="64"/>
      <c r="L37" s="64"/>
    </row>
    <row r="38" spans="1:26" x14ac:dyDescent="0.3">
      <c r="C38" s="67"/>
      <c r="D38" s="64"/>
      <c r="G38" s="64"/>
      <c r="J38" s="64"/>
      <c r="K38" s="64"/>
      <c r="L38" s="64"/>
    </row>
    <row r="39" spans="1:26" x14ac:dyDescent="0.3">
      <c r="C39" s="67"/>
      <c r="D39" s="64"/>
      <c r="G39" s="64"/>
      <c r="J39" s="64"/>
      <c r="K39" s="64"/>
      <c r="L39" s="64"/>
    </row>
    <row r="40" spans="1:26" x14ac:dyDescent="0.3">
      <c r="C40" s="67"/>
      <c r="D40" s="64"/>
      <c r="G40" s="64"/>
      <c r="J40" s="64"/>
      <c r="K40" s="64"/>
      <c r="L40" s="64"/>
    </row>
    <row r="41" spans="1:26" x14ac:dyDescent="0.3">
      <c r="C41" s="67"/>
      <c r="D41" s="64"/>
      <c r="G41" s="64"/>
      <c r="J41" s="64"/>
      <c r="K41" s="64"/>
      <c r="L41" s="64"/>
    </row>
    <row r="42" spans="1:26" x14ac:dyDescent="0.3">
      <c r="C42" s="67"/>
      <c r="D42" s="64"/>
      <c r="G42" s="64"/>
      <c r="J42" s="64"/>
      <c r="K42" s="64"/>
      <c r="L42" s="64"/>
    </row>
    <row r="43" spans="1:26" x14ac:dyDescent="0.3">
      <c r="K43" s="64"/>
    </row>
  </sheetData>
  <sheetProtection algorithmName="SHA-512" hashValue="fAK28dn0ngQ8EelC3B+a8XkMgThDk3V0hboQPTKdDvm287owI7ehjNBGmHcyxevTkQIFbxlXYDRuJfdaS7+ytQ==" saltValue="nFCJR/x1CnfOGe756MLYP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1"/>
  <sheetViews>
    <sheetView showRowColHeaders="0" workbookViewId="0">
      <selection activeCell="F3" sqref="F3"/>
    </sheetView>
  </sheetViews>
  <sheetFormatPr defaultColWidth="8.75" defaultRowHeight="16.5" x14ac:dyDescent="0.3"/>
  <cols>
    <col min="1" max="1" width="17.75" style="47" customWidth="1"/>
    <col min="2" max="17" width="8.75" style="46"/>
    <col min="18" max="16384" width="8.75" style="47"/>
  </cols>
  <sheetData>
    <row r="2" spans="1:18" x14ac:dyDescent="0.3">
      <c r="A2" s="45" t="s">
        <v>8</v>
      </c>
      <c r="B2" s="48" t="s">
        <v>16</v>
      </c>
      <c r="C2" s="48" t="s">
        <v>17</v>
      </c>
      <c r="D2" s="48" t="s">
        <v>48</v>
      </c>
      <c r="E2" s="48" t="s">
        <v>47</v>
      </c>
      <c r="F2" s="48" t="s">
        <v>56</v>
      </c>
      <c r="G2" s="48" t="s">
        <v>18</v>
      </c>
      <c r="H2" s="48" t="s">
        <v>19</v>
      </c>
      <c r="I2" s="48" t="s">
        <v>20</v>
      </c>
      <c r="J2" s="48" t="s">
        <v>21</v>
      </c>
      <c r="K2" s="48" t="s">
        <v>22</v>
      </c>
    </row>
    <row r="3" spans="1:18" x14ac:dyDescent="0.3">
      <c r="A3" s="45" t="s">
        <v>7</v>
      </c>
      <c r="B3" s="48">
        <v>0</v>
      </c>
      <c r="C3" s="48">
        <v>2</v>
      </c>
      <c r="D3" s="48">
        <v>2</v>
      </c>
      <c r="E3" s="48">
        <v>2</v>
      </c>
      <c r="F3" s="48">
        <v>2</v>
      </c>
      <c r="G3" s="48">
        <v>0</v>
      </c>
      <c r="H3" s="48">
        <v>2</v>
      </c>
      <c r="I3" s="48">
        <v>2</v>
      </c>
      <c r="J3" s="48">
        <v>2</v>
      </c>
      <c r="K3" s="48">
        <v>0</v>
      </c>
    </row>
    <row r="4" spans="1:18" x14ac:dyDescent="0.3">
      <c r="A4" s="45"/>
    </row>
    <row r="5" spans="1:18" x14ac:dyDescent="0.3">
      <c r="A5" s="45" t="s">
        <v>9</v>
      </c>
      <c r="B5" s="48" t="s">
        <v>25</v>
      </c>
      <c r="C5" s="48" t="s">
        <v>26</v>
      </c>
      <c r="D5" s="48" t="s">
        <v>27</v>
      </c>
      <c r="E5" s="48" t="s">
        <v>28</v>
      </c>
      <c r="F5" s="48" t="s">
        <v>29</v>
      </c>
      <c r="G5" s="48" t="s">
        <v>30</v>
      </c>
      <c r="H5" s="48" t="s">
        <v>31</v>
      </c>
      <c r="I5" s="48" t="s">
        <v>32</v>
      </c>
      <c r="J5" s="48" t="s">
        <v>33</v>
      </c>
      <c r="K5" s="48" t="s">
        <v>34</v>
      </c>
    </row>
    <row r="6" spans="1:18" x14ac:dyDescent="0.3">
      <c r="A6" s="45" t="s">
        <v>7</v>
      </c>
      <c r="B6" s="48">
        <v>3</v>
      </c>
      <c r="C6" s="48">
        <v>4</v>
      </c>
      <c r="D6" s="48">
        <v>6</v>
      </c>
      <c r="E6" s="48">
        <v>4</v>
      </c>
      <c r="F6" s="48">
        <v>4</v>
      </c>
      <c r="G6" s="48">
        <v>4</v>
      </c>
      <c r="H6" s="48">
        <v>4</v>
      </c>
      <c r="I6" s="48">
        <v>4</v>
      </c>
      <c r="J6" s="48">
        <v>6</v>
      </c>
      <c r="K6" s="48">
        <v>5</v>
      </c>
    </row>
    <row r="7" spans="1:18" x14ac:dyDescent="0.3">
      <c r="A7" s="45"/>
    </row>
    <row r="8" spans="1:18" x14ac:dyDescent="0.3">
      <c r="A8" s="45" t="s">
        <v>10</v>
      </c>
      <c r="B8" s="48" t="s">
        <v>23</v>
      </c>
      <c r="C8" s="48" t="s">
        <v>35</v>
      </c>
      <c r="D8" s="48" t="s">
        <v>36</v>
      </c>
      <c r="E8" s="48" t="s">
        <v>37</v>
      </c>
      <c r="F8" s="48" t="s">
        <v>38</v>
      </c>
      <c r="G8" s="48" t="s">
        <v>39</v>
      </c>
      <c r="H8" s="48" t="s">
        <v>24</v>
      </c>
      <c r="R8" s="46"/>
    </row>
    <row r="9" spans="1:18" x14ac:dyDescent="0.3">
      <c r="A9" s="45" t="s">
        <v>7</v>
      </c>
      <c r="B9" s="48">
        <v>2</v>
      </c>
      <c r="C9" s="48">
        <v>3</v>
      </c>
      <c r="D9" s="48">
        <v>2</v>
      </c>
      <c r="E9" s="48">
        <v>2</v>
      </c>
      <c r="F9" s="48">
        <v>4</v>
      </c>
      <c r="G9" s="48">
        <v>3</v>
      </c>
      <c r="H9" s="48">
        <v>3</v>
      </c>
    </row>
    <row r="10" spans="1:18" x14ac:dyDescent="0.3">
      <c r="A10" s="45"/>
    </row>
    <row r="11" spans="1:18" x14ac:dyDescent="0.3">
      <c r="A11" s="45" t="s">
        <v>11</v>
      </c>
      <c r="B11" s="48" t="s">
        <v>40</v>
      </c>
      <c r="C11" s="48" t="s">
        <v>41</v>
      </c>
      <c r="D11" s="48" t="s">
        <v>42</v>
      </c>
      <c r="E11" s="48" t="s">
        <v>43</v>
      </c>
      <c r="F11" s="48" t="s">
        <v>44</v>
      </c>
      <c r="G11" s="48" t="s">
        <v>45</v>
      </c>
      <c r="H11" s="48" t="s">
        <v>46</v>
      </c>
    </row>
    <row r="12" spans="1:18" x14ac:dyDescent="0.3">
      <c r="A12" s="45" t="s">
        <v>7</v>
      </c>
      <c r="B12" s="48" t="s">
        <v>6</v>
      </c>
      <c r="C12" s="48" t="s">
        <v>6</v>
      </c>
      <c r="D12" s="48" t="s">
        <v>6</v>
      </c>
      <c r="E12" s="48">
        <v>2</v>
      </c>
      <c r="F12" s="48">
        <v>2</v>
      </c>
      <c r="G12" s="48">
        <v>2</v>
      </c>
      <c r="H12" s="48">
        <v>2</v>
      </c>
    </row>
    <row r="14" spans="1:18" x14ac:dyDescent="0.3">
      <c r="B14" s="98" t="s">
        <v>12</v>
      </c>
      <c r="C14" s="98"/>
      <c r="D14" s="98"/>
      <c r="E14" s="98"/>
      <c r="F14" s="98"/>
      <c r="G14" s="98"/>
      <c r="H14" s="98"/>
      <c r="I14" s="47"/>
      <c r="J14" s="47"/>
      <c r="K14" s="47"/>
      <c r="L14" s="47"/>
      <c r="M14" s="47"/>
      <c r="N14" s="47"/>
      <c r="O14" s="47"/>
      <c r="P14" s="47"/>
      <c r="Q14" s="47"/>
    </row>
    <row r="15" spans="1:18" x14ac:dyDescent="0.3">
      <c r="B15" s="98" t="s">
        <v>14</v>
      </c>
      <c r="C15" s="98"/>
      <c r="D15" s="98"/>
      <c r="E15" s="98"/>
      <c r="F15" s="98"/>
      <c r="G15" s="98"/>
      <c r="H15" s="98"/>
      <c r="I15" s="47"/>
      <c r="J15" s="47"/>
      <c r="K15" s="47"/>
      <c r="L15" s="47"/>
      <c r="M15" s="47"/>
      <c r="N15" s="47"/>
      <c r="O15" s="47"/>
      <c r="P15" s="47"/>
      <c r="Q15" s="47"/>
    </row>
    <row r="16" spans="1:18" x14ac:dyDescent="0.3">
      <c r="B16" s="98" t="s">
        <v>13</v>
      </c>
      <c r="C16" s="98"/>
      <c r="D16" s="98"/>
      <c r="E16" s="98"/>
      <c r="F16" s="98"/>
      <c r="G16" s="98"/>
      <c r="H16" s="98"/>
    </row>
    <row r="17" spans="2:8" x14ac:dyDescent="0.3">
      <c r="B17" s="45"/>
    </row>
    <row r="19" spans="2:8" x14ac:dyDescent="0.3">
      <c r="B19" s="98"/>
      <c r="C19" s="98"/>
      <c r="D19" s="98"/>
      <c r="E19" s="98"/>
      <c r="F19" s="98"/>
      <c r="G19" s="98"/>
      <c r="H19" s="98"/>
    </row>
    <row r="20" spans="2:8" x14ac:dyDescent="0.3">
      <c r="B20" s="98"/>
      <c r="C20" s="98"/>
      <c r="D20" s="98"/>
      <c r="E20" s="98"/>
      <c r="F20" s="98"/>
      <c r="G20" s="98"/>
      <c r="H20" s="98"/>
    </row>
    <row r="21" spans="2:8" x14ac:dyDescent="0.3">
      <c r="B21" s="98"/>
      <c r="C21" s="98"/>
      <c r="D21" s="98"/>
      <c r="E21" s="98"/>
      <c r="F21" s="98"/>
      <c r="G21" s="98"/>
      <c r="H21" s="98"/>
    </row>
  </sheetData>
  <sheetProtection algorithmName="SHA-512" hashValue="ltAtrxrKPgZXr84yJkZh1/dpDmSdoHxvGnjZeqQWnExMnvJLbxkdwltOOJ4/WysGYMjbAmPEtQftD1T2HFVEHg==" saltValue="00Fn1/+1FIxMRNP/NbzhRA==" spinCount="100000" sheet="1" objects="1" scenarios="1" selectLockedCells="1"/>
  <mergeCells count="6">
    <mergeCell ref="B14:H14"/>
    <mergeCell ref="B15:H15"/>
    <mergeCell ref="B19:H19"/>
    <mergeCell ref="B20:H20"/>
    <mergeCell ref="B21:H21"/>
    <mergeCell ref="B16:H1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AN56"/>
  <sheetViews>
    <sheetView showRowColHeaders="0" workbookViewId="0">
      <selection sqref="A1:XFD1048576"/>
    </sheetView>
  </sheetViews>
  <sheetFormatPr defaultColWidth="8.75" defaultRowHeight="16.5" x14ac:dyDescent="0.3"/>
  <cols>
    <col min="1" max="1" width="8.75" style="63"/>
    <col min="2" max="2" width="24.75" style="63" customWidth="1"/>
    <col min="3" max="3" width="8.75" style="63"/>
    <col min="4" max="4" width="2.375" style="63" customWidth="1"/>
    <col min="5" max="5" width="25.625" style="63" customWidth="1"/>
    <col min="6" max="6" width="8.75" style="63"/>
    <col min="7" max="7" width="3.25" style="63" customWidth="1"/>
    <col min="8" max="8" width="23.875" style="63" customWidth="1"/>
    <col min="9" max="9" width="8.75" style="63"/>
    <col min="10" max="10" width="2.75" style="63" customWidth="1"/>
    <col min="11" max="11" width="21.375" style="63" customWidth="1"/>
    <col min="12" max="12" width="8.75" style="63"/>
    <col min="13" max="13" width="2.25" style="63" customWidth="1"/>
    <col min="14" max="14" width="20.25" style="63" customWidth="1"/>
    <col min="15" max="15" width="8.75" style="63"/>
    <col min="16" max="16" width="2.375" style="63" customWidth="1"/>
    <col min="17" max="17" width="24.25" style="63" customWidth="1"/>
    <col min="18" max="18" width="8.75" style="63"/>
    <col min="19" max="19" width="2.75" style="63" customWidth="1"/>
    <col min="20" max="20" width="21.5" style="63" customWidth="1"/>
    <col min="21" max="21" width="8.75" style="63"/>
    <col min="22" max="22" width="3.5" style="63" customWidth="1"/>
    <col min="23" max="23" width="21.5" style="63" customWidth="1"/>
    <col min="24" max="24" width="8.75" style="63"/>
    <col min="25" max="25" width="3.5" style="63" customWidth="1"/>
    <col min="26" max="26" width="22.875" style="63" customWidth="1"/>
    <col min="27" max="27" width="8.75" style="63"/>
    <col min="28" max="28" width="3.5" style="63" customWidth="1"/>
    <col min="29" max="29" width="22.5" style="63" customWidth="1"/>
    <col min="30" max="34" width="8.75" style="63"/>
    <col min="35" max="35" width="9.75" style="63" bestFit="1" customWidth="1"/>
    <col min="36" max="16384" width="8.75" style="63"/>
  </cols>
  <sheetData>
    <row r="4" spans="2:40" x14ac:dyDescent="0.3">
      <c r="B4" s="63" t="str">
        <f>Symbols!B2</f>
        <v>YM?</v>
      </c>
      <c r="C4" s="63">
        <f>AJ5</f>
        <v>8</v>
      </c>
      <c r="E4" s="63" t="str">
        <f>Symbols!C2</f>
        <v>EP?</v>
      </c>
      <c r="F4" s="63">
        <f>AJ6</f>
        <v>8</v>
      </c>
      <c r="H4" s="63" t="str">
        <f>Symbols!D2</f>
        <v>ENQ?</v>
      </c>
      <c r="I4" s="63">
        <f>AJ7</f>
        <v>8</v>
      </c>
      <c r="K4" s="63" t="str">
        <f>Symbols!E2</f>
        <v>EMD?</v>
      </c>
      <c r="L4" s="63">
        <f>AJ8</f>
        <v>7</v>
      </c>
      <c r="N4" s="63" t="str">
        <f>Symbols!F2</f>
        <v>RTY?</v>
      </c>
      <c r="O4" s="63">
        <f>AJ9</f>
        <v>5</v>
      </c>
      <c r="Q4" s="63" t="str">
        <f>Symbols!G2</f>
        <v>DD?</v>
      </c>
      <c r="R4" s="63">
        <f>AJ10</f>
        <v>8</v>
      </c>
      <c r="T4" s="63" t="str">
        <f>Symbols!H2</f>
        <v>DSX?</v>
      </c>
      <c r="U4" s="63">
        <f>AJ11</f>
        <v>9</v>
      </c>
      <c r="W4" s="63" t="str">
        <f>Symbols!I2</f>
        <v>QFA?</v>
      </c>
      <c r="X4" s="63">
        <f>AJ12</f>
        <v>6</v>
      </c>
      <c r="Z4" s="63" t="str">
        <f>Symbols!J2</f>
        <v>PIL?</v>
      </c>
      <c r="AA4" s="63">
        <f>AJ13</f>
        <v>11</v>
      </c>
      <c r="AC4" s="63" t="str">
        <f>Symbols!K2</f>
        <v>NKD?</v>
      </c>
      <c r="AD4" s="63">
        <f>AJ14</f>
        <v>7</v>
      </c>
      <c r="AJ4" s="65">
        <f>MAX(AI5:AI38)</f>
        <v>1.0960613081447157E-2</v>
      </c>
      <c r="AK4" s="65">
        <f>MIN(AI5:AI38)</f>
        <v>-4.8712744364918299E-2</v>
      </c>
      <c r="AL4" s="65">
        <f>AJ4-AK4</f>
        <v>5.9673357446365455E-2</v>
      </c>
      <c r="AM4" s="63">
        <f>AJ4/5</f>
        <v>2.1921226162894313E-3</v>
      </c>
      <c r="AN4" s="63">
        <f>AK4/5*-1</f>
        <v>9.7425488729836595E-3</v>
      </c>
    </row>
    <row r="5" spans="2:40" x14ac:dyDescent="0.3">
      <c r="B5" s="63" t="str">
        <f>LEFT(_xll.CQGXLContractData(B4, "LongDescription"),LEN(_xll.CQGXLContractData(B4, "LongDescription"))-5)</f>
        <v>E-mini Dow ($5): December</v>
      </c>
      <c r="C5" s="63">
        <f>IF(Symbols!B3="B","B",IF(Symbols!B3=0,0,IF(Symbols!B3=1,"#.0",IF(Symbols!B3=2,"#.00",IF(Symbols!B3=3,"#.000",IF(Symbols!B3=4,"#.0000",IF(Symbols!B3=5,"#.00000",IF(Symbols!B3=6,"#.00000"))))))))</f>
        <v>0</v>
      </c>
      <c r="E5" s="63" t="str">
        <f>LEFT(_xll.CQGXLContractData(E4, "LongDescription"),LEN(_xll.CQGXLContractData(E4, "LongDescription"))-5)</f>
        <v>E-Mini S&amp;P 500: December</v>
      </c>
      <c r="F5" s="63" t="str">
        <f>IF(Symbols!C3="B","B",IF(Symbols!C3=0,0,IF(Symbols!C3=1,"#.0",IF(Symbols!C3=2,"#.00",IF(Symbols!C3=3,"#.000",IF(Symbols!C3=4,"#.0000",IF(Symbols!C3=5,"#.00000",IF(Symbols!C3=6,"#.000000"))))))))</f>
        <v>#.00</v>
      </c>
      <c r="H5" s="63" t="str">
        <f>LEFT(_xll.CQGXLContractData(H4, "LongDescription"),LEN(_xll.CQGXLContractData(H4, "LongDescription"))-5)</f>
        <v>E-mini NASDAQ-100: December</v>
      </c>
      <c r="I5" s="63" t="str">
        <f>IF(Symbols!D3="B","B",IF(Symbols!D3=0,0,IF(Symbols!D3=1,"#.0",IF(Symbols!D3=2,"#.00",IF(Symbols!D3=3,"#.000",IF(Symbols!D3=4,"#.0000",IF(Symbols!D3=5,"#.00000",IF(Symbols!D3=6,"#.000000"))))))))</f>
        <v>#.00</v>
      </c>
      <c r="K5" s="63" t="str">
        <f>LEFT(_xll.CQGXLContractData(K4, "LongDescription"),LEN(_xll.CQGXLContractData(K4, "LongDescription"))-5)</f>
        <v>E-mini MidCap 400: December</v>
      </c>
      <c r="L5" s="63" t="str">
        <f>IF(Symbols!E3="B","B",IF(Symbols!E3=0,0,IF(Symbols!E3=1,"#.0",IF(Symbols!E3=2,"#.00",IF(Symbols!E3=3,"#.000",IF(Symbols!E3=4,"#.0000",IF(Symbols!E3=5,"#.00000",IF(Symbols!E3=6,"#.000000"))))))))</f>
        <v>#.00</v>
      </c>
      <c r="N5" s="63" t="str">
        <f>LEFT(_xll.CQGXLContractData(N4, "LongDescription"),LEN(_xll.CQGXLContractData(N4, "LongDescription"))-5)</f>
        <v>E-mini Russell 2000: December</v>
      </c>
      <c r="O5" s="63" t="str">
        <f>IF(Symbols!F3="B","B",IF(Symbols!F3=0,0,IF(Symbols!F3=1,"#.0",IF(Symbols!F3=2,"#.00",IF(Symbols!F3=3,"#.000",IF(Symbols!F3=4,"#.0000",IF(Symbols!F3=5,"#.00000",IF(Symbols!F3=6,"#.000000"))))))))</f>
        <v>#.00</v>
      </c>
      <c r="Q5" s="63" t="str">
        <f>LEFT(_xll.CQGXLContractData(Q4, "LongDescription"),LEN(_xll.CQGXLContractData(Q4, "LongDescription"))-5)</f>
        <v>DAX Index: December</v>
      </c>
      <c r="R5" s="63">
        <f>IF(Symbols!G3="B","B",IF(Symbols!G3=0,0,IF(Symbols!G3=1,"#.0",IF(Symbols!G3=2,"#.00",IF(Symbols!G3=3,"#.000",IF(Symbols!G3=4,"#.0000",IF(Symbols!G3=5,"#.00000",IF(Symbols!G3=6,"#.000000"))))))))</f>
        <v>0</v>
      </c>
      <c r="T5" s="63" t="str">
        <f>LEFT(_xll.CQGXLContractData(T4, "LongDescription"),LEN(_xll.CQGXLContractData(T4, "LongDescription"))-5)</f>
        <v>Euro STOXX 50: December</v>
      </c>
      <c r="U5" s="63" t="str">
        <f>IF(Symbols!H3="B","B",IF(Symbols!H3=0,0,IF(Symbols!H3=1,"#.0",IF(Symbols!H3=2,"#.00",IF(Symbols!H3=3,"#.000",IF(Symbols!H3=4,"#.0000",IF(Symbols!H3=5,"#.00000",IF(Symbols!H3=6,"#.000000"))))))))</f>
        <v>#.00</v>
      </c>
      <c r="W5" s="63" t="str">
        <f>LEFT(_xll.CQGXLContractData(W4, "LongDescription"),LEN(_xll.CQGXLContractData(W4, "LongDescription"))-5)</f>
        <v>FTSE 100 - Stnd Index: December</v>
      </c>
      <c r="X5" s="63" t="str">
        <f>IF(Symbols!I3="B","B",IF(Symbols!I3=0,0,IF(Symbols!I3=1,"#.0",IF(Symbols!I3=2,"#.00",IF(Symbols!I3=3,"#.000",IF(Symbols!I3=4,"#.0000",IF(Symbols!I3=5,"#.00000",IF(Symbols!I3=6,"#.000000"))))))))</f>
        <v>#.00</v>
      </c>
      <c r="Z5" s="63" t="str">
        <f>LEFT(_xll.CQGXLContractData(Z4, "LongDescription"),LEN(_xll.CQGXLContractData(Z4, "LongDescription"))-5)</f>
        <v>CAC40: October</v>
      </c>
      <c r="AA5" s="63" t="str">
        <f>IF(Symbols!J3="B","B",IF(Symbols!J3=0,0,IF(Symbols!J3=1,"#.0",IF(Symbols!J3=2,"#.00",IF(Symbols!J3=3,"#.000",IF(Symbols!J3=4,"#.0000",IF(Symbols!J3=5,"#.00000",IF(Symbols!J3=6,"#.000000"))))))))</f>
        <v>#.00</v>
      </c>
      <c r="AC5" s="63" t="str">
        <f>LEFT(_xll.CQGXLContractData(AC4, "LongDescription"),LEN(_xll.CQGXLContractData(AC4, "LongDescription"))-5)</f>
        <v>Nikkei 225 (Globex): December</v>
      </c>
      <c r="AD5" s="63">
        <f>IF(Symbols!K3="B","B",IF(Symbols!K3=0,0,IF(Symbols!K3=1,"#.0",IF(Symbols!K3=2,"#.00",IF(Symbols!K3=3,"#.000",IF(Symbols!K3=4,"#.0000",IF(Symbols!K3=5,"#.00000",IF(Symbols!K3=6,"#.000000"))))))))</f>
        <v>0</v>
      </c>
      <c r="AH5" s="63" t="str">
        <f>B4</f>
        <v>YM?</v>
      </c>
      <c r="AI5" s="64">
        <f>C8</f>
        <v>4.9261083743842365E-3</v>
      </c>
      <c r="AJ5" s="63">
        <f t="shared" ref="AJ5:AJ38" si="0">VLOOKUP(AI5,$AM$5:$AN$15,2)</f>
        <v>8</v>
      </c>
      <c r="AM5" s="65">
        <f>AK4</f>
        <v>-4.8712744364918299E-2</v>
      </c>
      <c r="AN5" s="63">
        <v>1</v>
      </c>
    </row>
    <row r="6" spans="2:40" x14ac:dyDescent="0.3">
      <c r="B6" s="63" t="str">
        <f>IF(C5="B",DOLLARFR(_xll.CQGXLContractData(B4, "Close"),32),TEXT(_xll.CQGXLContractData(B4, "Close",,"T"),C5))</f>
        <v>26928</v>
      </c>
      <c r="E6" s="63" t="str">
        <f>IF(F5="B",DOLLARFR(_xll.CQGXLContractData(E4, "Close"),32),TEXT(_xll.CQGXLContractData(E4, "Close",,"T"),F5))</f>
        <v>2978.75</v>
      </c>
      <c r="H6" s="63" t="str">
        <f>IF(I5="B",DOLLARFR(_xll.CQGXLContractData(H4, "Close"),32),TEXT(_xll.CQGXLContractData(H4, "Close",,"T"),I5))</f>
        <v>7750.25</v>
      </c>
      <c r="K6" s="63" t="str">
        <f>IF(L5="B",DOLLARFR(_xll.CQGXLContractData(K4, "Close"),32),TEXT(_xll.CQGXLContractData(K4, "Close",,"T"),L5))</f>
        <v>1931.30</v>
      </c>
      <c r="N6" s="63" t="str">
        <f>IF(O5="B",DOLLARFR(_xll.CQGXLContractData(N4, "Close"),32),TEXT(_xll.CQGXLContractData(N4, "Close",,"T"),O5))</f>
        <v>1521.70</v>
      </c>
      <c r="Q6" s="63" t="str">
        <f>IF(R5="B",DOLLARFR(_xll.CQGXLContractData(Q4, "Close"),32),TEXT(_xll.CQGXLContractData(Q4, "Close",,"T"),R5))</f>
        <v>12414</v>
      </c>
      <c r="T6" s="63" t="str">
        <f>IF(U5="B",DOLLARFR(_xll.CQGXLContractData(T4, "Close"),32),TEXT(_xll.CQGXLContractData(T4, "Close",,"T"),U5))</f>
        <v>3555.00</v>
      </c>
      <c r="W6" s="63" t="str">
        <f>IF(X5="B",DOLLARFR(_xll.CQGXLContractData(W4, "Close"),32),TEXT(_xll.CQGXLContractData(W4, "Close",,"T"),X5))</f>
        <v>7375.00</v>
      </c>
      <c r="Z6" s="63" t="str">
        <f>IF(AA5="B",DOLLARFR(_xll.CQGXLContractData(Z4, "Close"),32),TEXT(_xll.CQGXLContractData(Z4, "Close",,"T"),AA5))</f>
        <v>5672.50</v>
      </c>
      <c r="AC6" s="63" t="str">
        <f>IF(AD5="B",DOLLARFR(_xll.CQGXLContractData(AC4, "Close"),32),TEXT(_xll.CQGXLContractData(AC4, "Close",,"T"),AD5))</f>
        <v>21825</v>
      </c>
      <c r="AH6" s="63" t="str">
        <f>E4</f>
        <v>EP?</v>
      </c>
      <c r="AI6" s="64">
        <f>F8</f>
        <v>5.0611556305356388E-3</v>
      </c>
      <c r="AJ6" s="63">
        <f t="shared" si="0"/>
        <v>8</v>
      </c>
      <c r="AM6" s="65">
        <f>AM5+$AN$4</f>
        <v>-3.8970195491934638E-2</v>
      </c>
      <c r="AN6" s="63">
        <v>2</v>
      </c>
    </row>
    <row r="7" spans="2:40" x14ac:dyDescent="0.3">
      <c r="B7" s="63" t="str">
        <f>IF(C5="B",DOLLARFR(_xll.CQGXLContractData(B4, "High"),32),TEXT(_xll.CQGXLContractData(B4, "High",,"T"),C5))</f>
        <v>26951</v>
      </c>
      <c r="C7" s="63" t="str">
        <f>IF(C5="B",DOLLARFR((_xll.CQGXLContractData(B4,"Close",,"T")-_xll.CQGXLContractData(B4,"Y_Settlement",,"T")),32),TEXT(B6-_xll.CQGXLContractData(B4, "Y_Settlement",,"T"),C5))</f>
        <v>132</v>
      </c>
      <c r="E7" s="63" t="str">
        <f>IF(F5="B",DOLLARFR(_xll.CQGXLContractData(E4, "High"),32),TEXT(_xll.CQGXLContractData(E4, "High",,"T"),F5))</f>
        <v>2981.25</v>
      </c>
      <c r="F7" s="63" t="str">
        <f>IF(F5="B",DOLLARFR((_xll.CQGXLContractData(E4,"Close",,"T")-_xll.CQGXLContractData(E4,"Y_Settlement",,"T")),32),TEXT(E6-_xll.CQGXLContractData(E4, "Y_Settlement",,"T"),F5))</f>
        <v>15.00</v>
      </c>
      <c r="H7" s="63" t="str">
        <f>IF(I5="B",DOLLARFR(_xll.CQGXLContractData(H4, "High"),32),TEXT(_xll.CQGXLContractData(H4, "High",,"T"),I5))</f>
        <v>7759.00</v>
      </c>
      <c r="I7" s="63" t="str">
        <f>IF(I5="B",DOLLARFR((_xll.CQGXLContractData(H4,"Close",,"T")-_xll.CQGXLContractData(H4,"Y_Settlement",,"T")),32),TEXT(H6-_xll.CQGXLContractData(H4, "Y_Settlement",,"T"),I5))</f>
        <v>49.00</v>
      </c>
      <c r="K7" s="63" t="str">
        <f>IF(L5="B",DOLLARFR(_xll.CQGXLContractData(K4, "High"),32),TEXT(_xll.CQGXLContractData(K4, "High",,"T"),L5))</f>
        <v>1934.50</v>
      </c>
      <c r="L7" s="63" t="str">
        <f>IF(L5="B",DOLLARFR((_xll.CQGXLContractData(K4,"Close",,"T")-_xll.CQGXLContractData(K4,"Y_Settlement",,"T")),32),TEXT(K6-_xll.CQGXLContractData(K4, "Y_Settlement",,"T"),L5))</f>
        <v>6.60</v>
      </c>
      <c r="N7" s="63" t="str">
        <f>IF(O5="B",DOLLARFR(_xll.CQGXLContractData(N4, "High"),32),TEXT(_xll.CQGXLContractData(N4, "High",,"T"),O5))</f>
        <v>1532.60</v>
      </c>
      <c r="O7" s="63" t="str">
        <f>IF(O5="B",DOLLARFR((_xll.CQGXLContractData(N4,"Close",,"T")-_xll.CQGXLContractData(N4,"Y_Settlement",,"T")),32),TEXT(N6-_xll.CQGXLContractData(N4, "Y_Settlement",,"T"),O5))</f>
        <v>-2.40</v>
      </c>
      <c r="Q7" s="63" t="str">
        <f>IF(R5="B",DOLLARFR(_xll.CQGXLContractData(Q4, "High"),32),TEXT(_xll.CQGXLContractData(Q4, "High",,"T"),R5))</f>
        <v>12430</v>
      </c>
      <c r="R7" s="63" t="str">
        <f>IF(R5="B",DOLLARFR((_xll.CQGXLContractData(Q4,"Close",,"T")-_xll.CQGXLContractData(Q4,"Y_Settlement",,"T")),32),TEXT(Q6-_xll.CQGXLContractData(Q4, "Y_Settlement",,"T"),R5))</f>
        <v>56</v>
      </c>
      <c r="T7" s="63" t="str">
        <f>IF(U5="B",DOLLARFR(_xll.CQGXLContractData(T4, "High"),32),TEXT(_xll.CQGXLContractData(T4, "High",,"T"),U5))</f>
        <v>3560.00</v>
      </c>
      <c r="U7" s="63" t="str">
        <f>IF(U5="B",DOLLARFR((_xll.CQGXLContractData(T4,"Close",,"T")-_xll.CQGXLContractData(T4,"Y_Settlement",,"T")),32),TEXT(T6-_xll.CQGXLContractData(T4, "Y_Settlement",,"T"),U5))</f>
        <v>25.00</v>
      </c>
      <c r="W7" s="63" t="str">
        <f>IF(X5="B",DOLLARFR(_xll.CQGXLContractData(W4, "High"),32),TEXT(_xll.CQGXLContractData(W4, "High",,"T"),X5))</f>
        <v>7405.00</v>
      </c>
      <c r="X7" s="63" t="str">
        <f>IF(X5="B",DOLLARFR((_xll.CQGXLContractData(W4,"Close",,"T")-_xll.CQGXLContractData(W4,"Y_Settlement",,"T")),32),TEXT(W6-_xll.CQGXLContractData(W4, "Y_Settlement",,"T"),X5))</f>
        <v>8.50</v>
      </c>
      <c r="Z7" s="63" t="str">
        <f>IF(AA5="B",DOLLARFR(_xll.CQGXLContractData(Z4, "High"),32),TEXT(_xll.CQGXLContractData(Z4, "High",,"T"),AA5))</f>
        <v>5678.50</v>
      </c>
      <c r="AA7" s="63" t="str">
        <f>IF(AA5="B",DOLLARFR((_xll.CQGXLContractData(Z4,"Close",,"T")-_xll.CQGXLContractData(Z4,"Y_Settlement",,"T")),32),TEXT(Z6-_xll.CQGXLContractData(Z4, "Y_Settlement",,"T"),AA5))</f>
        <v>61.50</v>
      </c>
      <c r="AC7" s="63" t="str">
        <f>IF(AD5="B",DOLLARFR(_xll.CQGXLContractData(AC4, "High"),32),TEXT(_xll.CQGXLContractData(AC4, "High",,"T"),AD5))</f>
        <v>21855</v>
      </c>
      <c r="AD7" s="63" t="str">
        <f>IF(AD5="B",DOLLARFR((_xll.CQGXLContractData(AC4,"Close",,"T")-_xll.CQGXLContractData(AC4,"Y_Settlement",,"T")),32),TEXT(AC6-_xll.CQGXLContractData(AC4, "Y_Settlement",,"T"),AD5))</f>
        <v>95</v>
      </c>
      <c r="AH7" s="63" t="str">
        <f>H4</f>
        <v>ENQ?</v>
      </c>
      <c r="AI7" s="64">
        <f>I8</f>
        <v>6.3626034734620999E-3</v>
      </c>
      <c r="AJ7" s="63">
        <f t="shared" si="0"/>
        <v>8</v>
      </c>
      <c r="AM7" s="65">
        <f>AM6+$AN$4</f>
        <v>-2.9227646618950977E-2</v>
      </c>
      <c r="AN7" s="63">
        <v>3</v>
      </c>
    </row>
    <row r="8" spans="2:40" x14ac:dyDescent="0.3">
      <c r="B8" s="63" t="str">
        <f>IF(C5="B",DOLLARFR(_xll.CQGXLContractData(B4, "Low"),32),TEXT(_xll.CQGXLContractData(B4, "Low",,"T"),C5))</f>
        <v>26804</v>
      </c>
      <c r="C8" s="64">
        <f>((_xll.CQGXLContractData(B4,"Close")-_xll.CQGXLContractData(B4,"Y_Settlement"))/_xll.CQGXLContractData(B4,"Y_Settlement"))</f>
        <v>4.9261083743842365E-3</v>
      </c>
      <c r="D8" s="64"/>
      <c r="E8" s="63" t="str">
        <f>IF(F5="B",DOLLARFR(_xll.CQGXLContractData(E4, "Low"),32),TEXT(_xll.CQGXLContractData(E4, "Low",,"T"),F5))</f>
        <v>2964.50</v>
      </c>
      <c r="F8" s="64">
        <f>((_xll.CQGXLContractData(E4,"Close")-_xll.CQGXLContractData(E4,"Y_Settlement"))/_xll.CQGXLContractData(E4,"Y_Settlement"))</f>
        <v>5.0611556305356388E-3</v>
      </c>
      <c r="G8" s="64"/>
      <c r="H8" s="63" t="str">
        <f>IF(I5="B",DOLLARFR(_xll.CQGXLContractData(H4, "Low"),32),TEXT(_xll.CQGXLContractData(H4, "Low",,"T"),I5))</f>
        <v>7705.75</v>
      </c>
      <c r="I8" s="64">
        <f>((_xll.CQGXLContractData(H4,"Close")-_xll.CQGXLContractData(H4,"Y_Settlement"))/_xll.CQGXLContractData(H4,"Y_Settlement"))</f>
        <v>6.3626034734620999E-3</v>
      </c>
      <c r="J8" s="64"/>
      <c r="K8" s="63" t="str">
        <f>IF(L5="B",DOLLARFR(_xll.CQGXLContractData(K4, "Low"),32),TEXT(_xll.CQGXLContractData(K4, "Low",,"T"),L5))</f>
        <v>1923.80</v>
      </c>
      <c r="L8" s="64">
        <f>((_xll.CQGXLContractData(K4,"Close")-_xll.CQGXLContractData(K4,"Y_Settlement"))/_xll.CQGXLContractData(K4,"Y_Settlement"))</f>
        <v>3.4291058346756047E-3</v>
      </c>
      <c r="M8" s="64"/>
      <c r="N8" s="63" t="str">
        <f>IF(O5="B",DOLLARFR(_xll.CQGXLContractData(N4, "Low"),32),TEXT(_xll.CQGXLContractData(N4, "Low",,"T"),O5))</f>
        <v>1519.50</v>
      </c>
      <c r="O8" s="64">
        <f>((_xll.CQGXLContractData(N4,"Close")-_xll.CQGXLContractData(N4,"Y_Settlement"))/_xll.CQGXLContractData(N4,"Y_Settlement"))</f>
        <v>-1.5746998228463294E-3</v>
      </c>
      <c r="P8" s="64"/>
      <c r="Q8" s="63" t="str">
        <f>IF(R5="B",DOLLARFR(_xll.CQGXLContractData(Q4, "Low"),32),TEXT(_xll.CQGXLContractData(Q4, "Low",,"T"),R5))</f>
        <v>12332</v>
      </c>
      <c r="R8" s="64">
        <f>((_xll.CQGXLContractData(Q4,"Close")-_xll.CQGXLContractData(Q4,"Y_Settlement"))/_xll.CQGXLContractData(Q4,"Y_Settlement"))</f>
        <v>4.490836266537201E-3</v>
      </c>
      <c r="S8" s="64"/>
      <c r="T8" s="63" t="str">
        <f>IF(U5="B",DOLLARFR(_xll.CQGXLContractData(T4, "Low"),32),TEXT(_xll.CQGXLContractData(T4, "Low",,"T"),U5))</f>
        <v>3523.00</v>
      </c>
      <c r="U8" s="64">
        <f>((_xll.CQGXLContractData(T4,"Close")-_xll.CQGXLContractData(T4,"Y_Settlement"))/_xll.CQGXLContractData(T4,"Y_Settlement"))</f>
        <v>7.0821529745042494E-3</v>
      </c>
      <c r="V8" s="64"/>
      <c r="W8" s="63" t="str">
        <f>IF(X5="B",DOLLARFR(_xll.CQGXLContractData(W4, "Low"),32),TEXT(_xll.CQGXLContractData(W4, "Low",,"T"),X5))</f>
        <v>7366.00</v>
      </c>
      <c r="X8" s="64">
        <f>((_xll.CQGXLContractData(W4,"Close")-_xll.CQGXLContractData(W4,"Y_Settlement"))/_xll.CQGXLContractData(W4,"Y_Settlement"))</f>
        <v>1.1538722595533836E-3</v>
      </c>
      <c r="Z8" s="63" t="str">
        <f>IF(AA5="B",DOLLARFR(_xll.CQGXLContractData(Z4, "Low"),32),TEXT(_xll.CQGXLContractData(Z4, "Low",,"T"),AA5))</f>
        <v>5619.50</v>
      </c>
      <c r="AA8" s="64">
        <f>((_xll.CQGXLContractData(Z4,"Close")-_xll.CQGXLContractData(Z4,"Y_Settlement"))/_xll.CQGXLContractData(Z4,"Y_Settlement"))</f>
        <v>1.0960613081447157E-2</v>
      </c>
      <c r="AC8" s="63" t="str">
        <f>IF(AD5="B",DOLLARFR(_xll.CQGXLContractData(AC4, "Low"),32),TEXT(_xll.CQGXLContractData(AC4, "Low",,"T"),AD5))</f>
        <v>21680</v>
      </c>
      <c r="AD8" s="64">
        <f>((_xll.CQGXLContractData(AC4,"Close")-_xll.CQGXLContractData(AC4,"Y_Settlement"))/_xll.CQGXLContractData(AC4,"Y_Settlement"))</f>
        <v>4.3718361711919005E-3</v>
      </c>
      <c r="AH8" s="63" t="str">
        <f>K4</f>
        <v>EMD?</v>
      </c>
      <c r="AI8" s="64">
        <f>L8</f>
        <v>3.4291058346756047E-3</v>
      </c>
      <c r="AJ8" s="63">
        <f t="shared" si="0"/>
        <v>7</v>
      </c>
      <c r="AM8" s="65">
        <f>AM7+$AN$4</f>
        <v>-1.9485097745967316E-2</v>
      </c>
      <c r="AN8" s="63">
        <v>4</v>
      </c>
    </row>
    <row r="9" spans="2:40" x14ac:dyDescent="0.3">
      <c r="AH9" s="63" t="str">
        <f>N4</f>
        <v>RTY?</v>
      </c>
      <c r="AI9" s="64">
        <f>O8</f>
        <v>-1.5746998228463294E-3</v>
      </c>
      <c r="AJ9" s="63">
        <f t="shared" si="0"/>
        <v>5</v>
      </c>
      <c r="AM9" s="65">
        <f>AM8+$AN$4</f>
        <v>-9.742548872983656E-3</v>
      </c>
      <c r="AN9" s="63">
        <v>5</v>
      </c>
    </row>
    <row r="10" spans="2:40" x14ac:dyDescent="0.3">
      <c r="B10" s="63" t="str">
        <f>Symbols!B8</f>
        <v>GCE?</v>
      </c>
      <c r="C10" s="63">
        <f>AJ15</f>
        <v>3</v>
      </c>
      <c r="I10" s="63" t="s">
        <v>49</v>
      </c>
      <c r="K10" s="63" t="s">
        <v>50</v>
      </c>
      <c r="L10" s="63" t="s">
        <v>51</v>
      </c>
      <c r="N10" s="63" t="s">
        <v>52</v>
      </c>
      <c r="AC10" s="63" t="str">
        <f>Symbols!B11</f>
        <v>FVA?</v>
      </c>
      <c r="AD10" s="63">
        <f>AJ22</f>
        <v>5</v>
      </c>
      <c r="AH10" s="63" t="str">
        <f>Q4</f>
        <v>DD?</v>
      </c>
      <c r="AI10" s="64">
        <f>R8</f>
        <v>4.490836266537201E-3</v>
      </c>
      <c r="AJ10" s="63">
        <f t="shared" si="0"/>
        <v>8</v>
      </c>
      <c r="AM10" s="65">
        <f>AM9+$AN$4</f>
        <v>0</v>
      </c>
      <c r="AN10" s="63">
        <v>6</v>
      </c>
    </row>
    <row r="11" spans="2:40" x14ac:dyDescent="0.3">
      <c r="B11" s="63" t="str">
        <f>LEFT(_xll.CQGXLContractData(B10, "LongDescription"),LEN(_xll.CQGXLContractData(B10, "LongDescription"))-5)</f>
        <v>Gold (Globex): December</v>
      </c>
      <c r="C11" s="63" t="str">
        <f>IF(Symbols!B9="B","B",IF(Symbols!B9=0,0,IF(Symbols!B9=1,"#.0",IF(Symbols!B9=2,"#.00",IF(Symbols!B9=3,"#.000",IF(Symbols!B9=4,"#.0000",IF(Symbols!B9=5,"#.00000",IF(Symbols!B9=6,"#.00000"))))))))</f>
        <v>#.00</v>
      </c>
      <c r="E11" s="63" t="str">
        <f>B4</f>
        <v>YM?</v>
      </c>
      <c r="F11" s="63" t="str">
        <f>_xll.CQGXLContractData(E11, "Symbol")</f>
        <v>YMZ19</v>
      </c>
      <c r="H11" s="63">
        <f>_xll.CQGXLContractData(F11, "Y_Settlement")</f>
        <v>26796</v>
      </c>
      <c r="I11" s="64">
        <f>(_xll.CQGXLContractData(F11, "Open")-H11)/H11</f>
        <v>3.8065382892969101E-3</v>
      </c>
      <c r="K11" s="64">
        <f>(_xll.CQGXLContractData(F11, "High")-H11)/H11</f>
        <v>5.7844454396178534E-3</v>
      </c>
      <c r="L11" s="64">
        <f>(_xll.CQGXLContractData(F11, "Low")-H11)/H11</f>
        <v>2.985520226899537E-4</v>
      </c>
      <c r="M11" s="64"/>
      <c r="N11" s="64">
        <f>(_xll.CQGXLContractData(F11, "Close")-H11)/H11</f>
        <v>4.9261083743842365E-3</v>
      </c>
      <c r="AC11" s="63" t="str">
        <f>LEFT(_xll.CQGXLContractData(AC10, "LongDescription"),LEN(_xll.CQGXLContractData(AC10, "LongDescription"))-5)</f>
        <v>5yr US Treasury Notes (Globex): December</v>
      </c>
      <c r="AD11" s="63" t="str">
        <f>IF(Symbols!B12="B","B",IF(Symbols!B12=0,0,IF(Symbols!B12=1,"#.0",IF(Symbols!B12=2,"#.00",IF(Symbols!B12=3,"#.000",IF(Symbols!B12=4,"#.0000",IF(Symbols!B12=5,"#.00000",IF(Symbols!B12=6,"#.000000"))))))))</f>
        <v>B</v>
      </c>
      <c r="AH11" s="63" t="str">
        <f>T4</f>
        <v>DSX?</v>
      </c>
      <c r="AI11" s="64">
        <f>U8</f>
        <v>7.0821529745042494E-3</v>
      </c>
      <c r="AJ11" s="63">
        <f t="shared" si="0"/>
        <v>9</v>
      </c>
      <c r="AM11" s="65">
        <f>AM10+$AM$4</f>
        <v>2.1921226162894313E-3</v>
      </c>
      <c r="AN11" s="63">
        <v>7</v>
      </c>
    </row>
    <row r="12" spans="2:40" x14ac:dyDescent="0.3">
      <c r="B12" s="63" t="str">
        <f>IF(C11="B",DOLLARFR(_xll.CQGXLContractData(B10, "Close"),32),TEXT(_xll.CQGXLContractData(B10, "Close",,"T"),C11))</f>
        <v>1476.80</v>
      </c>
      <c r="E12" s="63" t="str">
        <f>E4</f>
        <v>EP?</v>
      </c>
      <c r="F12" s="63" t="str">
        <f>_xll.CQGXLContractData(E12, "Symbol")</f>
        <v>EPZ19</v>
      </c>
      <c r="H12" s="63">
        <f>_xll.CQGXLContractData(F12, "Y_Settlement")</f>
        <v>2963.75</v>
      </c>
      <c r="I12" s="64">
        <f>(_xll.CQGXLContractData(F12, "Open")-H12)/H12</f>
        <v>4.133277098270772E-3</v>
      </c>
      <c r="K12" s="64">
        <f>(_xll.CQGXLContractData(F12, "High")-H12)/H12</f>
        <v>5.9046815689582453E-3</v>
      </c>
      <c r="L12" s="64">
        <f>(_xll.CQGXLContractData(F12, "Low")-H12)/H12</f>
        <v>2.5305778152678193E-4</v>
      </c>
      <c r="M12" s="64"/>
      <c r="N12" s="64">
        <f>(_xll.CQGXLContractData(F12, "Close")-H12)/H12</f>
        <v>5.0611556305356388E-3</v>
      </c>
      <c r="Z12" s="63">
        <f>(_xll.CQGXLContractData(AC4, "Close",,"T")-_xll.CQGXLContractData(AC4,"Y_Settlement"))/_xll.CQGXLContractData(AC4,"Y_Settlement")</f>
        <v>4.3718361711919005E-3</v>
      </c>
      <c r="AC12" s="63">
        <f>IF(AD11="B",DOLLARFR(_xll.CQGXLContractData(AC10, "Close"),32),TEXT(_xll.CQGXLContractData(AC10, "Close",,"T"),AD11))</f>
        <v>119.0475</v>
      </c>
      <c r="AH12" s="63" t="str">
        <f>W4</f>
        <v>QFA?</v>
      </c>
      <c r="AI12" s="64">
        <f>X8</f>
        <v>1.1538722595533836E-3</v>
      </c>
      <c r="AJ12" s="63">
        <f>VLOOKUP(AI12,$AM$5:$AN$15,2)</f>
        <v>6</v>
      </c>
      <c r="AM12" s="65">
        <f>AM11+$AM$4</f>
        <v>4.3842452325788626E-3</v>
      </c>
      <c r="AN12" s="63">
        <v>8</v>
      </c>
    </row>
    <row r="13" spans="2:40" x14ac:dyDescent="0.3">
      <c r="B13" s="63" t="str">
        <f>IF(C11="B",DOLLARFR(_xll.CQGXLContractData(B10, "High"),32),TEXT(_xll.CQGXLContractData(B10, "High",,"T"),C11))</f>
        <v>1507.20</v>
      </c>
      <c r="C13" s="63" t="str">
        <f>IF(C11="B",DOLLARFR((_xll.CQGXLContractData(B10,"Close",,"T")-_xll.CQGXLContractData(B10,"Y_Settlement",,"T")),32),TEXT(B12-_xll.CQGXLContractData(B10, "Y_Settlement",,"T"),C11))</f>
        <v>-29.60</v>
      </c>
      <c r="E13" s="63" t="str">
        <f>H4</f>
        <v>ENQ?</v>
      </c>
      <c r="F13" s="63" t="str">
        <f>_xll.CQGXLContractData(E13, "Symbol")</f>
        <v>ENQZ19</v>
      </c>
      <c r="H13" s="63">
        <f>_xll.CQGXLContractData(F13, "Y_Settlement")</f>
        <v>7701.25</v>
      </c>
      <c r="I13" s="64">
        <f>(_xll.CQGXLContractData(F13, "Open")-H13)/H13</f>
        <v>4.447329978899529E-3</v>
      </c>
      <c r="K13" s="64">
        <f>(_xll.CQGXLContractData(F13, "High")-H13)/H13</f>
        <v>7.4987826651517608E-3</v>
      </c>
      <c r="L13" s="64">
        <f>(_xll.CQGXLContractData(F13, "Low")-H13)/H13</f>
        <v>5.8432072715468265E-4</v>
      </c>
      <c r="M13" s="64"/>
      <c r="N13" s="64">
        <f>(_xll.CQGXLContractData(F13, "Close")-H13)/H13</f>
        <v>6.3626034734620999E-3</v>
      </c>
      <c r="AC13" s="63">
        <f>IF(AD11="B",DOLLARFR(_xll.CQGXLContractData(AC10, "High"),32),TEXT(_xll.CQGXLContractData(AC10, "High",,"T"),AD11))</f>
        <v>119.0575</v>
      </c>
      <c r="AD13" s="63">
        <f>IF(AD11="B",DOLLARFR((_xll.CQGXLContractData(AC10,"Close",,"T")-_xll.CQGXLContractData(AC10,"Y_Settlement",,"T")),32),TEXT(AC12-_xll.CQGXLContractData(AC10, "Y_Settlement",,"T"),AD11))</f>
        <v>-1.4999999999999999E-2</v>
      </c>
      <c r="AH13" s="63" t="str">
        <f>Z4</f>
        <v>PIL?</v>
      </c>
      <c r="AI13" s="64">
        <f>AA8</f>
        <v>1.0960613081447157E-2</v>
      </c>
      <c r="AJ13" s="63">
        <f>VLOOKUP(AI13,$AM$5:$AN$15,2)</f>
        <v>11</v>
      </c>
      <c r="AM13" s="65">
        <f>AM12+$AM$4</f>
        <v>6.5763678488682939E-3</v>
      </c>
      <c r="AN13" s="63">
        <v>9</v>
      </c>
    </row>
    <row r="14" spans="2:40" x14ac:dyDescent="0.3">
      <c r="B14" s="63" t="str">
        <f>IF(C11="B",DOLLARFR(_xll.CQGXLContractData(B10, "Low"),32),TEXT(_xll.CQGXLContractData(B10, "Low",,"T"),C11))</f>
        <v>1472.20</v>
      </c>
      <c r="C14" s="64">
        <f>((_xll.CQGXLContractData(B10,"Close")-_xll.CQGXLContractData(B10,"Y_Settlement"))/_xll.CQGXLContractData(B10,"Y_Settlement"))</f>
        <v>-1.9649495485926653E-2</v>
      </c>
      <c r="D14" s="64"/>
      <c r="E14" s="63" t="str">
        <f>K4</f>
        <v>EMD?</v>
      </c>
      <c r="F14" s="63" t="str">
        <f>_xll.CQGXLContractData(E14, "Symbol")</f>
        <v>EMDZ19</v>
      </c>
      <c r="H14" s="63">
        <f>_xll.CQGXLContractData(F14, "Y_Settlement")</f>
        <v>1924.7</v>
      </c>
      <c r="I14" s="64">
        <f>(_xll.CQGXLContractData(F14, "Open")-H14)/H14</f>
        <v>3.4291058346756047E-3</v>
      </c>
      <c r="J14" s="64"/>
      <c r="K14" s="64">
        <f>(_xll.CQGXLContractData(F14, "High")-H14)/H14</f>
        <v>5.0917026030030416E-3</v>
      </c>
      <c r="L14" s="64">
        <f>(_xll.CQGXLContractData(F14, "Low")-H14)/H14</f>
        <v>-4.6760534109204735E-4</v>
      </c>
      <c r="M14" s="64"/>
      <c r="N14" s="64">
        <f>(_xll.CQGXLContractData(F14, "Close")-H14)/H14</f>
        <v>3.4291058346756047E-3</v>
      </c>
      <c r="O14" s="64"/>
      <c r="P14" s="64"/>
      <c r="R14" s="64"/>
      <c r="S14" s="64"/>
      <c r="AC14" s="63">
        <f>IF(AD11="B",DOLLARFR(_xll.CQGXLContractData(AC10, "Low"),32),TEXT(_xll.CQGXLContractData(AC10, "Low",,"T"),AD11))</f>
        <v>118.3125</v>
      </c>
      <c r="AD14" s="64">
        <f>((_xll.CQGXLContractData(AC10,"Close",,"T")-_xll.CQGXLContractData(AC10,"Y_Settlement",,"T"))/_xll.CQGXLContractData(AC10,"Y_Settlement","T"))</f>
        <v>-3.9326210919577901E-4</v>
      </c>
      <c r="AH14" s="63" t="str">
        <f>AC4</f>
        <v>NKD?</v>
      </c>
      <c r="AI14" s="64">
        <f>AD8</f>
        <v>4.3718361711919005E-3</v>
      </c>
      <c r="AJ14" s="63">
        <f>VLOOKUP(AI14,$AM$5:$AN$15,2)</f>
        <v>7</v>
      </c>
      <c r="AM14" s="65">
        <f>AM13+$AM$4</f>
        <v>8.7684904651577251E-3</v>
      </c>
      <c r="AN14" s="63">
        <v>10</v>
      </c>
    </row>
    <row r="15" spans="2:40" x14ac:dyDescent="0.3">
      <c r="E15" s="63" t="str">
        <f>N4</f>
        <v>RTY?</v>
      </c>
      <c r="F15" s="63" t="str">
        <f>_xll.CQGXLContractData(E15, "Symbol")</f>
        <v>RTYZ19</v>
      </c>
      <c r="H15" s="63">
        <f>_xll.CQGXLContractData(F15, "Y_Settlement")</f>
        <v>1524.1000000000001</v>
      </c>
      <c r="I15" s="64">
        <f>(_xll.CQGXLContractData(F15, "Open")-H15)/H15</f>
        <v>3.7399120792599204E-3</v>
      </c>
      <c r="K15" s="64">
        <f>(_xll.CQGXLContractData(F15, "High")-H15)/H15</f>
        <v>5.5770618725805386E-3</v>
      </c>
      <c r="L15" s="64">
        <f>(_xll.CQGXLContractData(F15, "Low")-H15)/H15</f>
        <v>-3.0181746604554401E-3</v>
      </c>
      <c r="M15" s="64"/>
      <c r="N15" s="64">
        <f>(_xll.CQGXLContractData(F15, "Close")-H15)/H15</f>
        <v>-1.5746998228463294E-3</v>
      </c>
      <c r="Z15" s="63">
        <f>_xll.CQGXLContractData(AC10,"Y_Settlement")</f>
        <v>119.1953125</v>
      </c>
      <c r="AH15" s="63" t="str">
        <f>B10</f>
        <v>GCE?</v>
      </c>
      <c r="AI15" s="64">
        <f>C14</f>
        <v>-1.9649495485926653E-2</v>
      </c>
      <c r="AJ15" s="63">
        <f>VLOOKUP(AI15,$AM$5:$AN$15,2)</f>
        <v>3</v>
      </c>
      <c r="AM15" s="65">
        <f>AM14+$AM$4</f>
        <v>1.0960613081447156E-2</v>
      </c>
      <c r="AN15" s="63">
        <v>11</v>
      </c>
    </row>
    <row r="16" spans="2:40" x14ac:dyDescent="0.3">
      <c r="B16" s="63" t="str">
        <f>Symbols!C8</f>
        <v>SIE?</v>
      </c>
      <c r="C16" s="63">
        <f>AJ16</f>
        <v>3</v>
      </c>
      <c r="E16" s="63" t="str">
        <f>Q4</f>
        <v>DD?</v>
      </c>
      <c r="F16" s="63" t="str">
        <f>_xll.CQGXLContractData(E16, "Symbol")</f>
        <v>DDZ19</v>
      </c>
      <c r="H16" s="63">
        <f>_xll.CQGXLContractData(F16, "Y_Settlement")</f>
        <v>12358.5</v>
      </c>
      <c r="I16" s="64">
        <f>(_xll.CQGXLContractData(F16, "Open")-H16)/H16</f>
        <v>-5.6641178136505237E-4</v>
      </c>
      <c r="K16" s="64">
        <f>(_xll.CQGXLContractData(F16, "High")-H16)/H16</f>
        <v>5.7450337824169603E-3</v>
      </c>
      <c r="L16" s="64">
        <f>(_xll.CQGXLContractData(F16, "Low")-H16)/H16</f>
        <v>-2.1847311566937735E-3</v>
      </c>
      <c r="M16" s="64"/>
      <c r="N16" s="64">
        <f>(_xll.CQGXLContractData(F16, "Close")-H16)/H16</f>
        <v>4.490836266537201E-3</v>
      </c>
      <c r="AC16" s="63" t="str">
        <f>Symbols!C11</f>
        <v>TYA?</v>
      </c>
      <c r="AD16" s="63">
        <f>AJ23</f>
        <v>5</v>
      </c>
      <c r="AH16" s="63" t="str">
        <f>B16</f>
        <v>SIE?</v>
      </c>
      <c r="AI16" s="64">
        <f>C20</f>
        <v>-2.8721957851801577E-2</v>
      </c>
      <c r="AJ16" s="63">
        <f t="shared" si="0"/>
        <v>3</v>
      </c>
      <c r="AM16" s="65"/>
    </row>
    <row r="17" spans="2:39" x14ac:dyDescent="0.3">
      <c r="B17" s="63" t="str">
        <f>LEFT(_xll.CQGXLContractData(B16, "LongDescription"),LEN(_xll.CQGXLContractData(B16, "LongDescription"))-5)</f>
        <v>Silver (Globex): December</v>
      </c>
      <c r="C17" s="63" t="str">
        <f>IF(Symbols!C9="B","B",IF(Symbols!C9=0,0,IF(Symbols!C9=1,"#.0",IF(Symbols!C9=2,"#.00",IF(Symbols!C9=3,"#.000",IF(Symbols!C9=4,"#.0000",IF(Symbols!C9=5,"#.00000",IF(Symbols!C9=6,"#.000000"))))))))</f>
        <v>#.000</v>
      </c>
      <c r="E17" s="63" t="str">
        <f>T4</f>
        <v>DSX?</v>
      </c>
      <c r="F17" s="63" t="str">
        <f>_xll.CQGXLContractData(E17, "Symbol")</f>
        <v>DSXZ19</v>
      </c>
      <c r="H17" s="63">
        <f>_xll.CQGXLContractData(F17, "Y_Settlement")</f>
        <v>3530</v>
      </c>
      <c r="I17" s="64">
        <f>(_xll.CQGXLContractData(F17, "Open")-H17)/H17</f>
        <v>-1.6997167138810198E-3</v>
      </c>
      <c r="K17" s="64">
        <f>(_xll.CQGXLContractData(F17, "High")-H17)/H17</f>
        <v>8.4985835694051E-3</v>
      </c>
      <c r="L17" s="64">
        <f>(_xll.CQGXLContractData(F17, "Low")-H17)/H17</f>
        <v>-1.9830028328611899E-3</v>
      </c>
      <c r="M17" s="64"/>
      <c r="N17" s="64">
        <f>(_xll.CQGXLContractData(F17, "Close")-H17)/H17</f>
        <v>7.0821529745042494E-3</v>
      </c>
      <c r="AC17" s="63" t="str">
        <f>LEFT(_xll.CQGXLContractData(AC16, "LongDescription"),LEN(_xll.CQGXLContractData(AC16, "LongDescription"))-5)</f>
        <v>10yr US Treasury Notes (Globex): December</v>
      </c>
      <c r="AD17" s="63" t="str">
        <f>IF(Symbols!C12="B","B",IF(Symbols!C12=0,0,IF(Symbols!C12=1,"#.0",IF(Symbols!C12=2,"#.00",IF(Symbols!C12=3,"#.000",IF(Symbols!C12=4,"#.0000",IF(Symbols!C12=5,"#.00000",IF(Symbols!C12=6,"#.000000"))))))))</f>
        <v>B</v>
      </c>
      <c r="AH17" s="63" t="str">
        <f>B22</f>
        <v>PLE?</v>
      </c>
      <c r="AI17" s="64">
        <f>C26</f>
        <v>-4.8712744364918299E-2</v>
      </c>
      <c r="AJ17" s="63">
        <f t="shared" si="0"/>
        <v>1</v>
      </c>
      <c r="AM17" s="65"/>
    </row>
    <row r="18" spans="2:39" x14ac:dyDescent="0.3">
      <c r="B18" s="63" t="str">
        <f>IF(C17="B",DOLLARFR(_xll.CQGXLContractData(B16, "Close"),32),TEXT(_xll.CQGXLContractData(B16, "Close",,"T"),C17))</f>
        <v>17.145</v>
      </c>
      <c r="E18" s="63" t="str">
        <f>W4</f>
        <v>QFA?</v>
      </c>
      <c r="F18" s="63" t="str">
        <f>_xll.CQGXLContractData(E18, "Symbol")</f>
        <v>QFAZ19</v>
      </c>
      <c r="H18" s="63">
        <f>_xll.CQGXLContractData(F18, "Y_Settlement")</f>
        <v>7366.5</v>
      </c>
      <c r="I18" s="64">
        <f>(_xll.CQGXLContractData(F18, "Open")-H18)/H18</f>
        <v>9.5024774316161003E-4</v>
      </c>
      <c r="K18" s="64">
        <f>(_xll.CQGXLContractData(F18, "High")-H18)/H18</f>
        <v>5.2263625873888546E-3</v>
      </c>
      <c r="L18" s="64">
        <f>(_xll.CQGXLContractData(F18, "Low")-H18)/H18</f>
        <v>-6.7874838797257856E-5</v>
      </c>
      <c r="M18" s="64"/>
      <c r="N18" s="64">
        <f>(_xll.CQGXLContractData(F18, "Close")-H18)/H18</f>
        <v>1.1538722595533836E-3</v>
      </c>
      <c r="AC18" s="63">
        <f>IF(AD17="B",DOLLARFR(_xll.CQGXLContractData(AC16, "Close"),32),TEXT(_xll.CQGXLContractData(AC16, "Close",,"T"),AD17))</f>
        <v>130.09</v>
      </c>
      <c r="AH18" s="63" t="str">
        <f>B28</f>
        <v>CLE?</v>
      </c>
      <c r="AI18" s="64">
        <f>C32</f>
        <v>-1.2877839384725557E-2</v>
      </c>
      <c r="AJ18" s="63">
        <f t="shared" si="0"/>
        <v>4</v>
      </c>
      <c r="AM18" s="65"/>
    </row>
    <row r="19" spans="2:39" x14ac:dyDescent="0.3">
      <c r="B19" s="63" t="str">
        <f>IF(C17="B",DOLLARFR(_xll.CQGXLContractData(B16, "High"),32),TEXT(_xll.CQGXLContractData(B16, "High",,"T"),C17))</f>
        <v>17.660</v>
      </c>
      <c r="C19" s="63" t="str">
        <f>IF(C17="B",DOLLARFR((_xll.CQGXLContractData(B16,"Close",,"T")-_xll.CQGXLContractData(B16,"Y_Settlement",,"T")),32),TEXT(B18-_xll.CQGXLContractData(B16, "Y_Settlement",,"T"),C17))</f>
        <v>-.507</v>
      </c>
      <c r="E19" s="63" t="str">
        <f>Z4</f>
        <v>PIL?</v>
      </c>
      <c r="F19" s="63" t="str">
        <f>_xll.CQGXLContractData(E19, "Symbol")</f>
        <v>PILV19</v>
      </c>
      <c r="H19" s="63">
        <f>_xll.CQGXLContractData(F19, "Y_Settlement")</f>
        <v>5611</v>
      </c>
      <c r="I19" s="64">
        <f>(_xll.CQGXLContractData(F19, "Open")-H19)/H19</f>
        <v>2.9406522901443593E-3</v>
      </c>
      <c r="K19" s="64">
        <f>(_xll.CQGXLContractData(F19, "High")-H19)/H19</f>
        <v>1.2029941186954198E-2</v>
      </c>
      <c r="L19" s="64">
        <f>(_xll.CQGXLContractData(F19, "Low")-H19)/H19</f>
        <v>1.5148814828016396E-3</v>
      </c>
      <c r="M19" s="64"/>
      <c r="N19" s="64">
        <f>(_xll.CQGXLContractData(F19, "Close")-H19)/H19</f>
        <v>1.0960613081447157E-2</v>
      </c>
      <c r="Q19" s="66"/>
      <c r="T19" s="66"/>
      <c r="V19" s="64"/>
      <c r="W19" s="64"/>
      <c r="Y19" s="64"/>
      <c r="Z19" s="63">
        <f>DOLLARFR((_xll.CQGXLContractData(AC10,"Close",,"T")-_xll.CQGXLContractData(AC10,"Y_Settlement",,"T")),32)</f>
        <v>-1.4999999999999999E-2</v>
      </c>
      <c r="AC19" s="63">
        <f>IF(AD17="B",DOLLARFR(_xll.CQGXLContractData(AC16, "High"),32),TEXT(_xll.CQGXLContractData(AC16, "High",,"T"),AD17))</f>
        <v>130.125</v>
      </c>
      <c r="AD19" s="63">
        <f>IF(AD17="B",DOLLARFR((_xll.CQGXLContractData(AC16,"Close",,"T")-_xll.CQGXLContractData(AC16,"Y_Settlement",,"T")),32),TEXT(AC18-_xll.CQGXLContractData(AC16, "Y_Settlement",,"T"),AD17))</f>
        <v>-3.5000000000000003E-2</v>
      </c>
      <c r="AH19" s="63" t="str">
        <f>B34</f>
        <v>HOE?</v>
      </c>
      <c r="AI19" s="64">
        <f>C38</f>
        <v>-9.5557851239670352E-3</v>
      </c>
      <c r="AJ19" s="63">
        <f>VLOOKUP(AI19,$AM$5:$AN$15,2)</f>
        <v>5</v>
      </c>
      <c r="AM19" s="65"/>
    </row>
    <row r="20" spans="2:39" x14ac:dyDescent="0.3">
      <c r="B20" s="63" t="str">
        <f>IF(C17="B",DOLLARFR(_xll.CQGXLContractData(B16, "Low"),32),TEXT(_xll.CQGXLContractData(B16, "Low",,"T"),C17))</f>
        <v>17.050</v>
      </c>
      <c r="C20" s="64">
        <f>((_xll.CQGXLContractData(B16,"Close")-_xll.CQGXLContractData(B16,"Y_Settlement"))/_xll.CQGXLContractData(B16,"Y_Settlement"))</f>
        <v>-2.8721957851801577E-2</v>
      </c>
      <c r="D20" s="64"/>
      <c r="E20" s="63" t="str">
        <f>AC4</f>
        <v>NKD?</v>
      </c>
      <c r="F20" s="63" t="str">
        <f>_xll.CQGXLContractData(E20, "Symbol")</f>
        <v>NKDZ19</v>
      </c>
      <c r="H20" s="63">
        <f>_xll.CQGXLContractData(F20, "Y_Settlement")</f>
        <v>21730</v>
      </c>
      <c r="I20" s="64">
        <f>(_xll.CQGXLContractData(F20, "Open")-H20)/H20</f>
        <v>5.5223193741371374E-3</v>
      </c>
      <c r="J20" s="64"/>
      <c r="K20" s="64">
        <f>(_xll.CQGXLContractData(F20, "High")-H20)/H20</f>
        <v>5.7524160147261853E-3</v>
      </c>
      <c r="L20" s="64">
        <f>(_xll.CQGXLContractData(F20, "Low")-H20)/H20</f>
        <v>-2.3009664058904738E-3</v>
      </c>
      <c r="M20" s="64"/>
      <c r="N20" s="64">
        <f>(_xll.CQGXLContractData(F20, "Close")-H20)/H20</f>
        <v>4.3718361711919005E-3</v>
      </c>
      <c r="O20" s="64"/>
      <c r="P20" s="64"/>
      <c r="R20" s="64"/>
      <c r="S20" s="64"/>
      <c r="U20" s="64"/>
      <c r="V20" s="64"/>
      <c r="X20" s="64"/>
      <c r="Z20" s="63">
        <f>DOLLARFR((_xll.CQGXLContractData(AC10,"Close",,"T")-_xll.CQGXLContractData(AC10,"Y_Settlement",,"T")),32)</f>
        <v>-1.4999999999999999E-2</v>
      </c>
      <c r="AC20" s="63">
        <f>IF(AD17="B",DOLLARFR(_xll.CQGXLContractData(AC16, "Low"),32),TEXT(_xll.CQGXLContractData(AC16, "Low",,"T"),AD17))</f>
        <v>130.01</v>
      </c>
      <c r="AD20" s="64">
        <f>((_xll.CQGXLContractData(AC16,"Close")-_xll.CQGXLContractData(AC16,"Y_Settlement"))/_xll.CQGXLContractData(AC16,"Y_Settlement"))</f>
        <v>-8.3882564409826243E-4</v>
      </c>
      <c r="AH20" s="63" t="str">
        <f>B40</f>
        <v>RBE?</v>
      </c>
      <c r="AI20" s="64">
        <f>C44</f>
        <v>-7.5941487706193515E-3</v>
      </c>
      <c r="AJ20" s="63">
        <f t="shared" si="0"/>
        <v>5</v>
      </c>
    </row>
    <row r="21" spans="2:39" x14ac:dyDescent="0.3">
      <c r="Z21" s="63">
        <f>IF(AD11="B",DOLLARFR((_xll.CQGXLContractData(AC10,"Close",,"T")-_xll.CQGXLContractData(AC10,"Y_Settlement",,"T")),32),TEXT(AC12-_xll.CQGXLContractData(AC10, "Y_Settlement",,"T"),AD11))</f>
        <v>-1.4999999999999999E-2</v>
      </c>
      <c r="AH21" s="63" t="str">
        <f>B46</f>
        <v>NGE?</v>
      </c>
      <c r="AI21" s="64">
        <f>C50</f>
        <v>-2.7870216306156295E-2</v>
      </c>
      <c r="AJ21" s="63">
        <f t="shared" si="0"/>
        <v>3</v>
      </c>
    </row>
    <row r="22" spans="2:39" x14ac:dyDescent="0.3">
      <c r="B22" s="63" t="str">
        <f>Symbols!D8</f>
        <v>PLE?</v>
      </c>
      <c r="C22" s="63">
        <f>AJ17</f>
        <v>1</v>
      </c>
      <c r="E22" s="63" t="str">
        <f>B52</f>
        <v>DXE?</v>
      </c>
      <c r="F22" s="63" t="str">
        <f>_xll.CQGXLContractData(E22, "Symbol")</f>
        <v>DXEZ19</v>
      </c>
      <c r="H22" s="63">
        <f>_xll.CQGXLContractData(F22, "Y_Settlement")</f>
        <v>98.760999999999996</v>
      </c>
      <c r="I22" s="64">
        <f>(_xll.CQGXLContractData(F22, "Open")-H22)/H22</f>
        <v>9.1129089417891089E-5</v>
      </c>
      <c r="K22" s="64">
        <f>(_xll.CQGXLContractData(F22, "High")-H22)/H22</f>
        <v>3.5844108504370495E-3</v>
      </c>
      <c r="L22" s="64">
        <f>(_xll.CQGXLContractData(F22, "Low")-H22)/H22</f>
        <v>-5.1639817336790559E-4</v>
      </c>
      <c r="M22" s="64"/>
      <c r="N22" s="64">
        <f>(_xll.CQGXLContractData(F22, "Close")-H22)/H22</f>
        <v>2.1668472372699025E-3</v>
      </c>
      <c r="AC22" s="63" t="str">
        <f>Symbols!D11</f>
        <v>USA?</v>
      </c>
      <c r="AD22" s="63">
        <f>AJ24</f>
        <v>5</v>
      </c>
      <c r="AH22" s="63" t="str">
        <f>AC10</f>
        <v>FVA?</v>
      </c>
      <c r="AI22" s="64">
        <f>AD14</f>
        <v>-3.9326210919577901E-4</v>
      </c>
      <c r="AJ22" s="63">
        <f t="shared" si="0"/>
        <v>5</v>
      </c>
    </row>
    <row r="23" spans="2:39" x14ac:dyDescent="0.3">
      <c r="B23" s="63" t="str">
        <f>LEFT(_xll.CQGXLContractData(B22, "LongDescription"),LEN(_xll.CQGXLContractData(B22, "LongDescription"))-5)</f>
        <v>Platinum (Globex): January</v>
      </c>
      <c r="C23" s="63" t="str">
        <f>IF(Symbols!D9="B","B",IF(Symbols!D9=0,0,IF(Symbols!D9=1,"#.0",IF(Symbols!D9=2,"#.00",IF(Symbols!D9=3,"#.000",IF(Symbols!D9=4,"#.0000",IF(Symbols!D9=5,"#.00000",IF(Symbols!D9=6,"#.000000"))))))))</f>
        <v>#.00</v>
      </c>
      <c r="E23" s="63" t="str">
        <f>E52</f>
        <v>EU6?</v>
      </c>
      <c r="F23" s="63" t="str">
        <f>_xll.CQGXLContractData(E23, "Symbol")</f>
        <v>EU6Z19</v>
      </c>
      <c r="H23" s="63">
        <f>_xll.CQGXLContractData(F23, "Y_Settlement")</f>
        <v>1.1001000000000001</v>
      </c>
      <c r="I23" s="64">
        <f>(_xll.CQGXLContractData(F23, "Open")-H23)/H23</f>
        <v>-1.3635124079637714E-4</v>
      </c>
      <c r="K23" s="64">
        <f>(_xll.CQGXLContractData(F23, "High")-H23)/H23</f>
        <v>6.363057903826224E-4</v>
      </c>
      <c r="L23" s="64">
        <f>(_xll.CQGXLContractData(F23, "Low")-H23)/H23</f>
        <v>-5.1358967366602424E-3</v>
      </c>
      <c r="M23" s="64"/>
      <c r="N23" s="64">
        <f>(_xll.CQGXLContractData(F23, "Close")-H23)/H23</f>
        <v>-2.6815744023270683E-3</v>
      </c>
      <c r="AC23" s="63" t="str">
        <f>LEFT(_xll.CQGXLContractData(AC22, "LongDescription"),LEN(_xll.CQGXLContractData(AC22, "LongDescription"))-5)</f>
        <v>30yr US Treasury Bonds (Globex): December</v>
      </c>
      <c r="AD23" s="63" t="str">
        <f>IF(Symbols!D12="B","B",IF(Symbols!D12=0,0,IF(Symbols!D12=1,"#.0",IF(Symbols!D12=2,"#.00",IF(Symbols!D12=3,"#.000",IF(Symbols!D12=4,"#.0000",IF(Symbols!D12=5,"#.00000",IF(Symbols!D12=6,"#.000000"))))))))</f>
        <v>B</v>
      </c>
      <c r="AH23" s="63" t="str">
        <f>AC16</f>
        <v>TYA?</v>
      </c>
      <c r="AI23" s="64">
        <f>AD20</f>
        <v>-8.3882564409826243E-4</v>
      </c>
      <c r="AJ23" s="63">
        <f t="shared" si="0"/>
        <v>5</v>
      </c>
    </row>
    <row r="24" spans="2:39" x14ac:dyDescent="0.3">
      <c r="B24" s="63" t="str">
        <f>IF(C23="B",DOLLARFR(_xll.CQGXLContractData(B22, "Close"),32),TEXT(_xll.CQGXLContractData(B22, "Close",,"T"),C23))</f>
        <v>890.50</v>
      </c>
      <c r="E24" s="63" t="str">
        <f>H52</f>
        <v>JY6?</v>
      </c>
      <c r="F24" s="63" t="str">
        <f>_xll.CQGXLContractData(E24, "Symbol")</f>
        <v>JY6Z19</v>
      </c>
      <c r="H24" s="63">
        <f>_xll.CQGXLContractData(F24, "Y_Settlement")</f>
        <v>9.3204999999999989E-3</v>
      </c>
      <c r="I24" s="64">
        <f>(_xll.CQGXLContractData(F24, "Open")-H24)/H24</f>
        <v>-1.7166461026767508E-3</v>
      </c>
      <c r="K24" s="64">
        <f>(_xll.CQGXLContractData(F24, "High")-H24)/H24</f>
        <v>6.4374228850392116E-4</v>
      </c>
      <c r="L24" s="64">
        <f>(_xll.CQGXLContractData(F24, "Low")-H24)/H24</f>
        <v>-3.0577758703931135E-3</v>
      </c>
      <c r="M24" s="64"/>
      <c r="N24" s="64">
        <f>(_xll.CQGXLContractData(F24, "Close")-H24)/H24</f>
        <v>-2.5213239633066057E-3</v>
      </c>
      <c r="AC24" s="63">
        <f>IF(AD23="B",DOLLARFR(_xll.CQGXLContractData(AC22, "Close"),32),TEXT(_xll.CQGXLContractData(AC22, "Close",,"T"),AD23))</f>
        <v>162.03</v>
      </c>
      <c r="AH24" s="63" t="str">
        <f>AC22</f>
        <v>USA?</v>
      </c>
      <c r="AI24" s="64">
        <f>AD26</f>
        <v>-1.5399422521655437E-3</v>
      </c>
      <c r="AJ24" s="63">
        <f t="shared" si="0"/>
        <v>5</v>
      </c>
    </row>
    <row r="25" spans="2:39" x14ac:dyDescent="0.3">
      <c r="B25" s="63" t="str">
        <f>IF(C23="B",DOLLARFR(_xll.CQGXLContractData(B22, "High"),32),TEXT(_xll.CQGXLContractData(B22, "High",,"T"),C23))</f>
        <v>940.80</v>
      </c>
      <c r="C25" s="63" t="str">
        <f>IF(C23="B",DOLLARFR((_xll.CQGXLContractData(B22,"Close",,"T")-_xll.CQGXLContractData(B22,"Y_Settlement",,"T")),32),TEXT(B24-_xll.CQGXLContractData(B22, "Y_Settlement",,"T"),C23))</f>
        <v>-45.60</v>
      </c>
      <c r="E25" s="63" t="str">
        <f>K52</f>
        <v>BP6?</v>
      </c>
      <c r="F25" s="63" t="str">
        <f>_xll.CQGXLContractData(E25, "Symbol")</f>
        <v>BP6Z19</v>
      </c>
      <c r="H25" s="63">
        <f>_xll.CQGXLContractData(F25, "Y_Settlement")</f>
        <v>1.2325000000000002</v>
      </c>
      <c r="I25" s="64">
        <f>(_xll.CQGXLContractData(F25, "Open")-H25)/H25</f>
        <v>4.8681541582144735E-4</v>
      </c>
      <c r="J25" s="64"/>
      <c r="K25" s="64">
        <f>(_xll.CQGXLContractData(F25, "High")-H25)/H25</f>
        <v>4.6247464503041099E-3</v>
      </c>
      <c r="L25" s="64">
        <f>(_xll.CQGXLContractData(F25, "Low")-H25)/H25</f>
        <v>-6.4908722109544329E-4</v>
      </c>
      <c r="M25" s="64"/>
      <c r="N25" s="64">
        <f>(_xll.CQGXLContractData(F25, "Close")-H25)/H25</f>
        <v>8.924949290059868E-4</v>
      </c>
      <c r="AC25" s="63">
        <f>IF(AD23="B",DOLLARFR(_xll.CQGXLContractData(AC22, "High"),32),TEXT(_xll.CQGXLContractData(AC22, "High",,"T"),AD23))</f>
        <v>162.13999999999999</v>
      </c>
      <c r="AD25" s="63">
        <f>IF(AD23="B",DOLLARFR((_xll.CQGXLContractData(AC22,"Close",,"T")-_xll.CQGXLContractData(AC22,"Y_Settlement",,"T")),32),TEXT(AC24-_xll.CQGXLContractData(AC22, "Y_Settlement",,"T"),AD23))</f>
        <v>-0.08</v>
      </c>
      <c r="AH25" s="63" t="str">
        <f>AC28</f>
        <v>DB?</v>
      </c>
      <c r="AI25" s="64">
        <f>AD32</f>
        <v>-1.7220595832616461E-4</v>
      </c>
      <c r="AJ25" s="63">
        <f t="shared" si="0"/>
        <v>5</v>
      </c>
    </row>
    <row r="26" spans="2:39" x14ac:dyDescent="0.3">
      <c r="B26" s="63" t="str">
        <f>IF(C23="B",DOLLARFR(_xll.CQGXLContractData(B22, "Low"),32),TEXT(_xll.CQGXLContractData(B22, "Low",,"T"),C23))</f>
        <v>885.50</v>
      </c>
      <c r="C26" s="64">
        <f>((_xll.CQGXLContractData(B22,"Close")-_xll.CQGXLContractData(B22,"Y_Settlement"))/_xll.CQGXLContractData(B22,"Y_Settlement"))</f>
        <v>-4.8712744364918299E-2</v>
      </c>
      <c r="D26" s="64"/>
      <c r="E26" s="63" t="str">
        <f>N52</f>
        <v>CA6?</v>
      </c>
      <c r="F26" s="63" t="str">
        <f>_xll.CQGXLContractData(E26, "Symbol")</f>
        <v>CA6Z19</v>
      </c>
      <c r="H26" s="63">
        <f>_xll.CQGXLContractData(F26, "Y_Settlement")</f>
        <v>0.75580000000000003</v>
      </c>
      <c r="I26" s="64">
        <f>(_xll.CQGXLContractData(F26, "Open")-H26)/H26</f>
        <v>7.9386080973808536E-4</v>
      </c>
      <c r="K26" s="64">
        <f>(_xll.CQGXLContractData(F26, "High")-H26)/H26</f>
        <v>1.5877216194760239E-3</v>
      </c>
      <c r="L26" s="64">
        <f>(_xll.CQGXLContractData(F26, "Low")-H26)/H26</f>
        <v>-1.1246361471288931E-3</v>
      </c>
      <c r="M26" s="64"/>
      <c r="N26" s="64">
        <f>(_xll.CQGXLContractData(F26, "Close")-H26)/H26</f>
        <v>4.6308547234713077E-4</v>
      </c>
      <c r="O26" s="64"/>
      <c r="P26" s="64"/>
      <c r="R26" s="64"/>
      <c r="S26" s="64"/>
      <c r="U26" s="64"/>
      <c r="V26" s="64"/>
      <c r="X26" s="64"/>
      <c r="AC26" s="63">
        <f>IF(AD23="B",DOLLARFR(_xll.CQGXLContractData(AC22, "Low"),32),TEXT(_xll.CQGXLContractData(AC22, "Low",,"T"),AD23))</f>
        <v>161.16999999999999</v>
      </c>
      <c r="AD26" s="64">
        <f>((_xll.CQGXLContractData(AC22,"Close")-_xll.CQGXLContractData(AC22,"Y_Settlement"))/_xll.CQGXLContractData(AC22,"Y_Settlement"))</f>
        <v>-1.5399422521655437E-3</v>
      </c>
      <c r="AH26" s="63" t="str">
        <f>AC34</f>
        <v>FGBX?</v>
      </c>
      <c r="AI26" s="64">
        <f>AD38</f>
        <v>-3.2092426187419246E-3</v>
      </c>
      <c r="AJ26" s="63">
        <f t="shared" si="0"/>
        <v>5</v>
      </c>
    </row>
    <row r="27" spans="2:39" x14ac:dyDescent="0.3">
      <c r="E27" s="63" t="str">
        <f>Q52</f>
        <v>SF6?</v>
      </c>
      <c r="F27" s="63" t="str">
        <f>_xll.CQGXLContractData(E27, "Symbol")</f>
        <v>SF6Z19</v>
      </c>
      <c r="H27" s="63">
        <f>_xll.CQGXLContractData(F27, "Y_Settlement")</f>
        <v>1.016</v>
      </c>
      <c r="I27" s="64">
        <f>(_xll.CQGXLContractData(F27, "Open")-H27)/H27</f>
        <v>-7.8740157480306286E-4</v>
      </c>
      <c r="K27" s="64">
        <f>(_xll.CQGXLContractData(F27, "High")-H27)/H27</f>
        <v>-9.8425196850382857E-5</v>
      </c>
      <c r="L27" s="64">
        <f>(_xll.CQGXLContractData(F27, "Low")-H27)/H27</f>
        <v>-7.5787401574803548E-3</v>
      </c>
      <c r="M27" s="64"/>
      <c r="N27" s="64">
        <f>(_xll.CQGXLContractData(F27, "Close")-H27)/H27</f>
        <v>-6.7913385826770733E-3</v>
      </c>
      <c r="AH27" s="63" t="str">
        <f>AC40</f>
        <v>QGA?</v>
      </c>
      <c r="AI27" s="64">
        <f>AD44</f>
        <v>0</v>
      </c>
      <c r="AJ27" s="63">
        <f t="shared" si="0"/>
        <v>6</v>
      </c>
    </row>
    <row r="28" spans="2:39" x14ac:dyDescent="0.3">
      <c r="B28" s="63" t="str">
        <f>Symbols!E8</f>
        <v>CLE?</v>
      </c>
      <c r="C28" s="63">
        <f>AJ18</f>
        <v>4</v>
      </c>
      <c r="E28" s="63" t="str">
        <f>T52</f>
        <v>DA6?</v>
      </c>
      <c r="F28" s="63" t="str">
        <f>_xll.CQGXLContractData(E28, "Symbol")</f>
        <v>DA6Z19</v>
      </c>
      <c r="H28" s="63">
        <f>_xll.CQGXLContractData(F28, "Y_Settlement")</f>
        <v>0.67770000000000008</v>
      </c>
      <c r="I28" s="64">
        <f>(_xll.CQGXLContractData(F28, "Open")-H28)/H28</f>
        <v>2.9511583296440598E-4</v>
      </c>
      <c r="K28" s="64">
        <f>(_xll.CQGXLContractData(F28, "High")-H28)/H28</f>
        <v>1.328021248339827E-3</v>
      </c>
      <c r="L28" s="64">
        <f>(_xll.CQGXLContractData(F28, "Low")-H28)/H28</f>
        <v>-2.8036004131621849E-3</v>
      </c>
      <c r="M28" s="64"/>
      <c r="N28" s="64">
        <f>(_xll.CQGXLContractData(F28, "Close")-H28)/H28</f>
        <v>-1.9182529142689666E-3</v>
      </c>
      <c r="AC28" s="63" t="str">
        <f>Symbols!E11</f>
        <v>DB?</v>
      </c>
      <c r="AD28" s="63">
        <f>AJ25</f>
        <v>5</v>
      </c>
      <c r="AH28" s="63" t="str">
        <f>AC46</f>
        <v>DL?</v>
      </c>
      <c r="AI28" s="64">
        <f>AD50</f>
        <v>1.4749262536880702E-4</v>
      </c>
      <c r="AJ28" s="63">
        <f t="shared" si="0"/>
        <v>6</v>
      </c>
    </row>
    <row r="29" spans="2:39" x14ac:dyDescent="0.3">
      <c r="B29" s="63" t="str">
        <f>LEFT(_xll.CQGXLContractData(B28, "LongDescription"),LEN(_xll.CQGXLContractData(B28, "LongDescription"))-5)</f>
        <v>Crude Light (Globex): November</v>
      </c>
      <c r="C29" s="63" t="str">
        <f>IF(Symbols!E9="B","B",IF(Symbols!E9=0,0,IF(Symbols!E9=1,"#.0",IF(Symbols!E9=2,"#.00",IF(Symbols!E9=3,"#.000",IF(Symbols!E9=4,"#.0000",IF(Symbols!E9=5,"#.00000",IF(Symbols!E9=6,"#.000000"))))))))</f>
        <v>#.00</v>
      </c>
      <c r="E29" s="63" t="str">
        <f>W52</f>
        <v>NE6?</v>
      </c>
      <c r="F29" s="63" t="str">
        <f>_xll.CQGXLContractData(E29, "Symbol")</f>
        <v>NE6Z19</v>
      </c>
      <c r="H29" s="63">
        <f>_xll.CQGXLContractData(F29, "Y_Settlement")</f>
        <v>0.63030000000000008</v>
      </c>
      <c r="I29" s="64">
        <f>(_xll.CQGXLContractData(F29, "Open")-H29)/H29</f>
        <v>0</v>
      </c>
      <c r="K29" s="64">
        <f>(_xll.CQGXLContractData(F29, "High")-H29)/H29</f>
        <v>6.346184356654861E-4</v>
      </c>
      <c r="L29" s="64">
        <f>(_xll.CQGXLContractData(F29, "Low")-H29)/H29</f>
        <v>-6.6634935744884849E-3</v>
      </c>
      <c r="M29" s="64"/>
      <c r="N29" s="64">
        <f>(_xll.CQGXLContractData(F29, "Close")-H29)/H29</f>
        <v>-4.4423290496589316E-3</v>
      </c>
      <c r="AC29" s="63" t="str">
        <f>LEFT(_xll.CQGXLContractData(AC28, "LongDescription"),LEN(_xll.CQGXLContractData(AC28, "LongDescription"))-5)</f>
        <v>Euro Bund (10yr): December</v>
      </c>
      <c r="AD29" s="63" t="str">
        <f>IF(Symbols!E12="B","B",IF(Symbols!E12=0,0,IF(Symbols!E12=1,"#.0",IF(Symbols!E12=2,"#.00",IF(Symbols!E12=3,"#.000",IF(Symbols!E12=4,"#.0000",IF(Symbols!E12=5,"#.00000",IF(Symbols!E12=6,"#.000000"))))))))</f>
        <v>#.00</v>
      </c>
      <c r="AH29" s="63" t="str">
        <f>AC52</f>
        <v>EB?</v>
      </c>
      <c r="AI29" s="64">
        <f>AD56</f>
        <v>-3.5850324893569128E-3</v>
      </c>
      <c r="AJ29" s="63">
        <f t="shared" si="0"/>
        <v>5</v>
      </c>
    </row>
    <row r="30" spans="2:39" x14ac:dyDescent="0.3">
      <c r="B30" s="63" t="str">
        <f>IF(C29="B",DOLLARFR(_xll.CQGXLContractData(B28, "Close"),32),TEXT(_xll.CQGXLContractData(B28, "Close",,"T"),C29))</f>
        <v>55.19</v>
      </c>
      <c r="E30" s="63" t="str">
        <f>Z52</f>
        <v>MX6?</v>
      </c>
      <c r="F30" s="63" t="str">
        <f>_xll.CQGXLContractData(E30, "Symbol")</f>
        <v>MX6Z19</v>
      </c>
      <c r="H30" s="63">
        <f>_xll.CQGXLContractData(F30, "Y_Settlement")</f>
        <v>5.0150000000000007E-2</v>
      </c>
      <c r="I30" s="64">
        <f>(_xll.CQGXLContractData(F30, "Open")-H30)/H30</f>
        <v>1.994017946160742E-4</v>
      </c>
      <c r="K30" s="64">
        <f>(_xll.CQGXLContractData(F30, "High")-H30)/H30</f>
        <v>1.1964107676968603E-3</v>
      </c>
      <c r="L30" s="64">
        <f>(_xll.CQGXLContractData(F30, "Low")-H30)/H30</f>
        <v>-2.791625124626146E-3</v>
      </c>
      <c r="M30" s="64"/>
      <c r="N30" s="64">
        <f>(_xll.CQGXLContractData(F30, "Close")-H30)/H30</f>
        <v>-2.1934197407777849E-3</v>
      </c>
      <c r="AC30" s="63" t="str">
        <f>IF(AD29="B",DOLLARFR(_xll.CQGXLContractData(AC28, "Close"),32),TEXT(_xll.CQGXLContractData(AC28, "Close",,"T"),AD29))</f>
        <v>174.18</v>
      </c>
      <c r="AH30" s="63" t="str">
        <f>B52</f>
        <v>DXE?</v>
      </c>
      <c r="AI30" s="64">
        <f>C56</f>
        <v>2.1668472372699025E-3</v>
      </c>
      <c r="AJ30" s="63">
        <f t="shared" si="0"/>
        <v>6</v>
      </c>
    </row>
    <row r="31" spans="2:39" x14ac:dyDescent="0.3">
      <c r="B31" s="63" t="str">
        <f>IF(C29="B",DOLLARFR(_xll.CQGXLContractData(B28, "High"),32),TEXT(_xll.CQGXLContractData(B28, "High",,"T"),C29))</f>
        <v>56.57</v>
      </c>
      <c r="C31" s="63" t="str">
        <f>IF(C29="B",DOLLARFR((_xll.CQGXLContractData(B28,"Close",,"T")-_xll.CQGXLContractData(B28,"Y_Settlement",,"T")),32),TEXT(B30-_xll.CQGXLContractData(B28, "Y_Settlement",,"T"),C29))</f>
        <v>-.72</v>
      </c>
      <c r="E31" s="63" t="str">
        <f>AC52</f>
        <v>EB?</v>
      </c>
      <c r="F31" s="63" t="str">
        <f>_xll.CQGXLContractData(E31, "Symbol")</f>
        <v>EBZ19</v>
      </c>
      <c r="H31" s="63">
        <f>_xll.CQGXLContractData(F31, "Y_Settlement")</f>
        <v>0.89260000000000006</v>
      </c>
      <c r="I31" s="64">
        <f>(_xll.CQGXLContractData(F31, "Open")-H31)/H31</f>
        <v>2.2406453058478374E-4</v>
      </c>
      <c r="J31" s="64"/>
      <c r="K31" s="64">
        <f>(_xll.CQGXLContractData(F31, "High")-H31)/H31</f>
        <v>2.8008066323097967E-4</v>
      </c>
      <c r="L31" s="64">
        <f>(_xll.CQGXLContractData(F31, "Low")-H31)/H31</f>
        <v>-7.9542908357606926E-3</v>
      </c>
      <c r="M31" s="64"/>
      <c r="N31" s="64">
        <f>(_xll.CQGXLContractData(F31, "Close")-H31)/H31</f>
        <v>-3.5850324893569128E-3</v>
      </c>
      <c r="AC31" s="63" t="str">
        <f>IF(AD29="B",DOLLARFR(_xll.CQGXLContractData(AC28, "High"),32),TEXT(_xll.CQGXLContractData(AC28, "High",,"T"),AD29))</f>
        <v>174.36</v>
      </c>
      <c r="AD31" s="63" t="str">
        <f>IF(AD29="B",DOLLARFR((_xll.CQGXLContractData(AC28,"Close",,"T")-_xll.CQGXLContractData(AC28,"Y_Settlement",,"T")),32),TEXT(AC30-_xll.CQGXLContractData(AC28, "Y_Settlement",,"T"),AD29))</f>
        <v>-.03</v>
      </c>
      <c r="AH31" s="63" t="str">
        <f>E52</f>
        <v>EU6?</v>
      </c>
      <c r="AI31" s="64">
        <f>F56</f>
        <v>-2.6815744023270683E-3</v>
      </c>
      <c r="AJ31" s="63">
        <f t="shared" si="0"/>
        <v>5</v>
      </c>
    </row>
    <row r="32" spans="2:39" x14ac:dyDescent="0.3">
      <c r="B32" s="63" t="str">
        <f>IF(C29="B",DOLLARFR(_xll.CQGXLContractData(B28, "Low"),32),TEXT(_xll.CQGXLContractData(B28, "Low",,"T"),C29))</f>
        <v>54.93</v>
      </c>
      <c r="C32" s="64">
        <f>((_xll.CQGXLContractData(B28,"Close")-_xll.CQGXLContractData(B28,"Y_Settlement"))/_xll.CQGXLContractData(B28,"Y_Settlement"))</f>
        <v>-1.2877839384725557E-2</v>
      </c>
      <c r="D32" s="64"/>
      <c r="F32" s="64"/>
      <c r="G32" s="64"/>
      <c r="I32" s="64"/>
      <c r="J32" s="64"/>
      <c r="L32" s="64"/>
      <c r="M32" s="64"/>
      <c r="O32" s="64"/>
      <c r="P32" s="64"/>
      <c r="R32" s="64"/>
      <c r="S32" s="64"/>
      <c r="U32" s="64"/>
      <c r="V32" s="64"/>
      <c r="X32" s="64"/>
      <c r="AC32" s="63" t="str">
        <f>IF(AD29="B",DOLLARFR(_xll.CQGXLContractData(AC28, "Low"),32),TEXT(_xll.CQGXLContractData(AC28, "Low",,"T"),AD29))</f>
        <v>173.77</v>
      </c>
      <c r="AD32" s="64">
        <f>((_xll.CQGXLContractData(AC28,"Close")-_xll.CQGXLContractData(AC28,"Y_Settlement"))/_xll.CQGXLContractData(AC28,"Y_Settlement"))</f>
        <v>-1.7220595832616461E-4</v>
      </c>
      <c r="AH32" s="63" t="str">
        <f>H52</f>
        <v>JY6?</v>
      </c>
      <c r="AI32" s="64">
        <f>I56</f>
        <v>-2.5213239633066057E-3</v>
      </c>
      <c r="AJ32" s="63">
        <f t="shared" si="0"/>
        <v>5</v>
      </c>
    </row>
    <row r="33" spans="2:36" x14ac:dyDescent="0.3">
      <c r="E33" s="63" t="str">
        <f>B10</f>
        <v>GCE?</v>
      </c>
      <c r="F33" s="63" t="str">
        <f>_xll.CQGXLContractData(E33, "Symbol")</f>
        <v>GCEZ19</v>
      </c>
      <c r="H33" s="63">
        <f>_xll.CQGXLContractData(F33, "Y_Settlement")</f>
        <v>1506.4</v>
      </c>
      <c r="I33" s="64">
        <f>(_xll.CQGXLContractData(F33, "Open")-H33)/H33</f>
        <v>-3.1200212426978524E-3</v>
      </c>
      <c r="J33" s="64"/>
      <c r="K33" s="64">
        <f>(_xll.CQGXLContractData(F33, "High")-H33)/H33</f>
        <v>5.3106744556555665E-4</v>
      </c>
      <c r="L33" s="64">
        <f>(_xll.CQGXLContractData(F33, "Low")-H33)/H33</f>
        <v>-2.2703133297928866E-2</v>
      </c>
      <c r="M33" s="64"/>
      <c r="N33" s="64">
        <f>(_xll.CQGXLContractData(F33, "Close")-H33)/H33</f>
        <v>-1.9649495485926653E-2</v>
      </c>
      <c r="AH33" s="63" t="str">
        <f>K52</f>
        <v>BP6?</v>
      </c>
      <c r="AI33" s="64">
        <f>L56</f>
        <v>8.924949290059868E-4</v>
      </c>
      <c r="AJ33" s="63">
        <f t="shared" si="0"/>
        <v>6</v>
      </c>
    </row>
    <row r="34" spans="2:36" x14ac:dyDescent="0.3">
      <c r="B34" s="63" t="str">
        <f>Symbols!F8</f>
        <v>HOE?</v>
      </c>
      <c r="C34" s="63">
        <f>AJ19</f>
        <v>5</v>
      </c>
      <c r="E34" s="63" t="str">
        <f>B16</f>
        <v>SIE?</v>
      </c>
      <c r="F34" s="63" t="str">
        <f>_xll.CQGXLContractData(E34, "Symbol")</f>
        <v>SIEZ19</v>
      </c>
      <c r="H34" s="63">
        <f>_xll.CQGXLContractData(F34, "Y_Settlement")</f>
        <v>17.652000000000001</v>
      </c>
      <c r="I34" s="64">
        <f>(_xll.CQGXLContractData(F34, "Open")-H34)/H34</f>
        <v>-3.5123498753682962E-3</v>
      </c>
      <c r="J34" s="64"/>
      <c r="K34" s="64">
        <f>(_xll.CQGXLContractData(F34, "High")-H34)/H34</f>
        <v>4.5320643553133463E-4</v>
      </c>
      <c r="L34" s="64">
        <f>(_xll.CQGXLContractData(F34, "Low")-H34)/H34</f>
        <v>-3.4103784273736705E-2</v>
      </c>
      <c r="M34" s="64"/>
      <c r="N34" s="64">
        <f>(_xll.CQGXLContractData(F34, "Close")-H34)/H34</f>
        <v>-2.8721957851801577E-2</v>
      </c>
      <c r="AC34" s="63" t="str">
        <f>Symbols!F11</f>
        <v>FGBX?</v>
      </c>
      <c r="AD34" s="63">
        <f>AJ26</f>
        <v>5</v>
      </c>
      <c r="AH34" s="63" t="str">
        <f>N52</f>
        <v>CA6?</v>
      </c>
      <c r="AI34" s="64">
        <f>O56</f>
        <v>4.6308547234713077E-4</v>
      </c>
      <c r="AJ34" s="63">
        <f t="shared" si="0"/>
        <v>6</v>
      </c>
    </row>
    <row r="35" spans="2:36" x14ac:dyDescent="0.3">
      <c r="B35" s="63" t="str">
        <f>LEFT(_xll.CQGXLContractData(B34, "LongDescription"),LEN(_xll.CQGXLContractData(B34, "LongDescription"))-5)</f>
        <v>NY Harbor ULSD: November</v>
      </c>
      <c r="C35" s="63" t="str">
        <f>IF(Symbols!F9="B","B",IF(Symbols!F9=0,0,IF(Symbols!F9=1,"#.0",IF(Symbols!F9=2,"#.00",IF(Symbols!F9=3,"#.000",IF(Symbols!F9=4,"#.0000",IF(Symbols!F9=5,"#.00000",IF(Symbols!F9=6,"#.000000"))))))))</f>
        <v>#.0000</v>
      </c>
      <c r="E35" s="63" t="str">
        <f>B22</f>
        <v>PLE?</v>
      </c>
      <c r="F35" s="63" t="str">
        <f>_xll.CQGXLContractData(E35, "Symbol")</f>
        <v>PLEF20</v>
      </c>
      <c r="H35" s="63">
        <f>_xll.CQGXLContractData(F35, "Y_Settlement")</f>
        <v>936.1</v>
      </c>
      <c r="I35" s="64">
        <f>(_xll.CQGXLContractData(F35, "Open")-H35)/H35</f>
        <v>4.2730477513083781E-4</v>
      </c>
      <c r="J35" s="64"/>
      <c r="K35" s="64">
        <f>(_xll.CQGXLContractData(F35, "High")-H35)/H35</f>
        <v>5.020831107787678E-3</v>
      </c>
      <c r="L35" s="64">
        <f>(_xll.CQGXLContractData(F35, "Low")-H35)/H35</f>
        <v>-5.4054054054054078E-2</v>
      </c>
      <c r="M35" s="64"/>
      <c r="N35" s="64">
        <f>(_xll.CQGXLContractData(F35, "Close")-H35)/H35</f>
        <v>-4.8712744364918299E-2</v>
      </c>
      <c r="AC35" s="63" t="str">
        <f>LEFT(_xll.CQGXLContractData(AC34, "LongDescription"),LEN(_xll.CQGXLContractData(AC34, "LongDescription"))-5)</f>
        <v>Euro Buxl (30yr): December</v>
      </c>
      <c r="AD35" s="63" t="str">
        <f>IF(Symbols!F12="B","B",IF(Symbols!F12=0,0,IF(Symbols!F12=1,"#.0",IF(Symbols!F12=2,"#.00",IF(Symbols!F12=3,"#.000",IF(Symbols!F12=4,"#.0000",IF(Symbols!F12=5,"#.00000",IF(Symbols!F12=6,"#.000000"))))))))</f>
        <v>#.00</v>
      </c>
      <c r="AH35" s="63" t="str">
        <f>Q52</f>
        <v>SF6?</v>
      </c>
      <c r="AI35" s="64">
        <f>R56</f>
        <v>-6.7913385826770733E-3</v>
      </c>
      <c r="AJ35" s="63">
        <f t="shared" si="0"/>
        <v>5</v>
      </c>
    </row>
    <row r="36" spans="2:36" x14ac:dyDescent="0.3">
      <c r="B36" s="63" t="str">
        <f>IF(C35="B",DOLLARFR(_xll.CQGXLContractData(B34, "Close"),32),TEXT(_xll.CQGXLContractData(B34, "Close",,"T"),C35))</f>
        <v>1.9175</v>
      </c>
      <c r="E36" s="63" t="str">
        <f>B28</f>
        <v>CLE?</v>
      </c>
      <c r="F36" s="63" t="str">
        <f>_xll.CQGXLContractData(E36, "Symbol")</f>
        <v>CLEX19</v>
      </c>
      <c r="H36" s="63">
        <f>_xll.CQGXLContractData(F36, "Y_Settlement")</f>
        <v>55.910000000000004</v>
      </c>
      <c r="I36" s="64">
        <f>(_xll.CQGXLContractData(F36, "Open")-H36)/H36</f>
        <v>1.1268109461634689E-2</v>
      </c>
      <c r="J36" s="64"/>
      <c r="K36" s="64">
        <f>(_xll.CQGXLContractData(F36, "High")-H36)/H36</f>
        <v>1.1804686102664936E-2</v>
      </c>
      <c r="L36" s="64">
        <f>(_xll.CQGXLContractData(F36, "Low")-H36)/H36</f>
        <v>-1.7528170273654158E-2</v>
      </c>
      <c r="M36" s="64"/>
      <c r="N36" s="64">
        <f>(_xll.CQGXLContractData(F36, "Close")-H36)/H36</f>
        <v>-1.2877839384725557E-2</v>
      </c>
      <c r="AC36" s="63" t="str">
        <f>IF(AD35="B",DOLLARFR(_xll.CQGXLContractData(AC34, "Close"),32),TEXT(_xll.CQGXLContractData(AC34, "Close",,"T"),AD35))</f>
        <v>217.42</v>
      </c>
      <c r="AH36" s="63" t="str">
        <f>T52</f>
        <v>DA6?</v>
      </c>
      <c r="AI36" s="64">
        <f>U56</f>
        <v>-1.9182529142689666E-3</v>
      </c>
      <c r="AJ36" s="63">
        <f t="shared" si="0"/>
        <v>5</v>
      </c>
    </row>
    <row r="37" spans="2:36" x14ac:dyDescent="0.3">
      <c r="B37" s="63" t="str">
        <f>IF(C35="B",DOLLARFR(_xll.CQGXLContractData(B34, "High"),32),TEXT(_xll.CQGXLContractData(B34, "High",,"T"),C35))</f>
        <v>1.9500</v>
      </c>
      <c r="C37" s="63" t="str">
        <f>IF(C35="B",DOLLARFR((_xll.CQGXLContractData(B34,"Close",,"T")-_xll.CQGXLContractData(B34,"Y_Settlement",,"T")),32),TEXT(B36-_xll.CQGXLContractData(B34, "Y_Settlement",,"T"),C35))</f>
        <v>-.0185</v>
      </c>
      <c r="E37" s="63" t="str">
        <f>B34</f>
        <v>HOE?</v>
      </c>
      <c r="F37" s="63" t="str">
        <f>_xll.CQGXLContractData(E37, "Symbol")</f>
        <v>HOEX19</v>
      </c>
      <c r="H37" s="63">
        <f>_xll.CQGXLContractData(F37, "Y_Settlement")</f>
        <v>1.9360000000000002</v>
      </c>
      <c r="I37" s="64">
        <f>(_xll.CQGXLContractData(F37, "Open")-H37)/H37</f>
        <v>3.1508264462809885E-3</v>
      </c>
      <c r="J37" s="64"/>
      <c r="K37" s="64">
        <f>(_xll.CQGXLContractData(F37, "High")-H37)/H37</f>
        <v>7.2314049586776914E-3</v>
      </c>
      <c r="L37" s="64">
        <f>(_xll.CQGXLContractData(F37, "Low")-H37)/H37</f>
        <v>-1.1621900826446261E-2</v>
      </c>
      <c r="M37" s="64"/>
      <c r="N37" s="64">
        <f>(_xll.CQGXLContractData(F37, "Close")-H37)/H37</f>
        <v>-9.5557851239670352E-3</v>
      </c>
      <c r="AC37" s="63" t="str">
        <f>IF(AD35="B",DOLLARFR(_xll.CQGXLContractData(AC34, "High"),32),TEXT(_xll.CQGXLContractData(AC34, "High",,"T"),AD35))</f>
        <v>218.64</v>
      </c>
      <c r="AD37" s="63" t="str">
        <f>IF(AD35="B",DOLLARFR((_xll.CQGXLContractData(AC34,"Close",,"T")-_xll.CQGXLContractData(AC34,"Y_Settlement",,"T")),32),TEXT(AC36-_xll.CQGXLContractData(AC34, "Y_Settlement",,"T"),AD35))</f>
        <v>-.70</v>
      </c>
      <c r="AH37" s="63" t="str">
        <f>W52</f>
        <v>NE6?</v>
      </c>
      <c r="AI37" s="64">
        <f>X56</f>
        <v>-4.4423290496589316E-3</v>
      </c>
      <c r="AJ37" s="63">
        <f t="shared" si="0"/>
        <v>5</v>
      </c>
    </row>
    <row r="38" spans="2:36" x14ac:dyDescent="0.3">
      <c r="B38" s="63" t="str">
        <f>IF(C35="B",DOLLARFR(_xll.CQGXLContractData(B34, "Low"),32),TEXT(_xll.CQGXLContractData(B34, "Low",,"T"),C35))</f>
        <v>1.9135</v>
      </c>
      <c r="C38" s="64">
        <f>((_xll.CQGXLContractData(B34,"Close")-_xll.CQGXLContractData(B34,"Y_Settlement"))/_xll.CQGXLContractData(B34,"Y_Settlement"))</f>
        <v>-9.5557851239670352E-3</v>
      </c>
      <c r="E38" s="63" t="str">
        <f>B40</f>
        <v>RBE?</v>
      </c>
      <c r="F38" s="63" t="str">
        <f>_xll.CQGXLContractData(E38, "Symbol")</f>
        <v>RBEX19</v>
      </c>
      <c r="H38" s="63">
        <f>_xll.CQGXLContractData(F38, "Y_Settlement")</f>
        <v>1.6065</v>
      </c>
      <c r="I38" s="64">
        <f>(_xll.CQGXLContractData(F38, "Open")-H38)/H38</f>
        <v>6.1624649859944097E-3</v>
      </c>
      <c r="J38" s="64"/>
      <c r="K38" s="64">
        <f>(_xll.CQGXLContractData(F38, "High")-H38)/H38</f>
        <v>7.6563958916899951E-3</v>
      </c>
      <c r="L38" s="64">
        <f>(_xll.CQGXLContractData(F38, "Low")-H38)/H38</f>
        <v>-1.2885154061624613E-2</v>
      </c>
      <c r="M38" s="64"/>
      <c r="N38" s="64">
        <f>(_xll.CQGXLContractData(F38, "Close")-H38)/H38</f>
        <v>-7.5941487706193515E-3</v>
      </c>
      <c r="AC38" s="63" t="str">
        <f>IF(AD35="B",DOLLARFR(_xll.CQGXLContractData(AC34, "Low"),32),TEXT(_xll.CQGXLContractData(AC34, "Low",,"T"),AD35))</f>
        <v>215.84</v>
      </c>
      <c r="AD38" s="64">
        <f>((_xll.CQGXLContractData(AC34,"Close")-_xll.CQGXLContractData(AC34,"Y_Settlement"))/_xll.CQGXLContractData(AC34,"Y_Settlement"))</f>
        <v>-3.2092426187419246E-3</v>
      </c>
      <c r="AH38" s="63" t="str">
        <f>Z52</f>
        <v>MX6?</v>
      </c>
      <c r="AI38" s="64">
        <f>AA56</f>
        <v>-2.1934197407777849E-3</v>
      </c>
      <c r="AJ38" s="63">
        <f t="shared" si="0"/>
        <v>5</v>
      </c>
    </row>
    <row r="39" spans="2:36" x14ac:dyDescent="0.3">
      <c r="E39" s="63" t="str">
        <f>B46</f>
        <v>NGE?</v>
      </c>
      <c r="F39" s="63" t="str">
        <f>_xll.CQGXLContractData(E39, "Symbol")</f>
        <v>NGEX19</v>
      </c>
      <c r="H39" s="63">
        <f>_xll.CQGXLContractData(F39, "Y_Settlement")</f>
        <v>2.4039999999999999</v>
      </c>
      <c r="I39" s="64">
        <f>(_xll.CQGXLContractData(F39, "Open")-H39)/H39</f>
        <v>-9.9833610648918554E-3</v>
      </c>
      <c r="J39" s="64"/>
      <c r="K39" s="64">
        <f>(_xll.CQGXLContractData(F39, "High")-H39)/H39</f>
        <v>-4.9916805324459277E-3</v>
      </c>
      <c r="L39" s="64">
        <f>(_xll.CQGXLContractData(F39, "Low")-H39)/H39</f>
        <v>-3.0366056572379351E-2</v>
      </c>
      <c r="M39" s="64"/>
      <c r="N39" s="64">
        <f>(_xll.CQGXLContractData(F39, "Close")-H39)/H39</f>
        <v>-2.7870216306156295E-2</v>
      </c>
      <c r="AI39" s="64"/>
    </row>
    <row r="40" spans="2:36" x14ac:dyDescent="0.3">
      <c r="B40" s="63" t="str">
        <f>Symbols!G8</f>
        <v>RBE?</v>
      </c>
      <c r="C40" s="63">
        <f>AJ20</f>
        <v>5</v>
      </c>
      <c r="AC40" s="63" t="str">
        <f>Symbols!G11</f>
        <v>QGA?</v>
      </c>
      <c r="AD40" s="63">
        <f>AJ27</f>
        <v>6</v>
      </c>
      <c r="AI40" s="64"/>
    </row>
    <row r="41" spans="2:36" x14ac:dyDescent="0.3">
      <c r="B41" s="63" t="str">
        <f>LEFT(_xll.CQGXLContractData(B40, "LongDescription"),LEN(_xll.CQGXLContractData(B40, "LongDescription"))-5)</f>
        <v>RBOB Gasoline (Globex): November</v>
      </c>
      <c r="C41" s="63" t="str">
        <f>IF(Symbols!G9="B","B",IF(Symbols!G9=0,0,IF(Symbols!G9=1,"#.0",IF(Symbols!G9=2,"#.00",IF(Symbols!G9=3,"#.000",IF(Symbols!G9=4,"#.0000",IF(Symbols!G9=5,"#.00000",IF(Symbols!G9=6,"#.000000"))))))))</f>
        <v>#.000</v>
      </c>
      <c r="E41" s="63" t="str">
        <f>AC10</f>
        <v>FVA?</v>
      </c>
      <c r="F41" s="63" t="str">
        <f>_xll.CQGXLContractData(E41, "Symbol")</f>
        <v>FVAZ19</v>
      </c>
      <c r="H41" s="63">
        <f>_xll.CQGXLContractData(F41, "Y_Settlement")</f>
        <v>119.1953125</v>
      </c>
      <c r="I41" s="64">
        <f>(_xll.CQGXLContractData(F41, "Open")-H41)/H41</f>
        <v>-9.176115881234843E-4</v>
      </c>
      <c r="J41" s="64"/>
      <c r="K41" s="64">
        <f>(_xll.CQGXLContractData(F41, "High")-H41)/H41</f>
        <v>-1.3108736973192634E-4</v>
      </c>
      <c r="L41" s="64">
        <f>(_xll.CQGXLContractData(F41, "Low")-H41)/H41</f>
        <v>-1.8352231762469686E-3</v>
      </c>
      <c r="M41" s="64"/>
      <c r="N41" s="64">
        <f>(_xll.CQGXLContractData(F41, "Close")-H41)/H41</f>
        <v>-3.9326210919577901E-4</v>
      </c>
      <c r="AC41" s="63" t="str">
        <f>LEFT(_xll.CQGXLContractData(AC40, "LongDescription"),LEN(_xll.CQGXLContractData(AC40, "LongDescription"))-5)</f>
        <v>Long Gilt (CONNECT): December</v>
      </c>
      <c r="AD41" s="63" t="str">
        <f>IF(Symbols!G12="B","B",IF(Symbols!G12=0,0,IF(Symbols!G12=1,"#.0",IF(Symbols!G12=2,"#.00",IF(Symbols!G12=3,"#.000",IF(Symbols!G12=4,"#.0000",IF(Symbols!G12=5,"#.00000",IF(Symbols!G12=6,"#.000000"))))))))</f>
        <v>#.00</v>
      </c>
      <c r="AI41" s="64"/>
    </row>
    <row r="42" spans="2:36" x14ac:dyDescent="0.3">
      <c r="B42" s="63" t="str">
        <f>IF(C41="B",DOLLARFR(_xll.CQGXLContractData(B40, "Close"),32),TEXT(_xll.CQGXLContractData(B40, "Close",,"T"),C41))</f>
        <v>1.594</v>
      </c>
      <c r="E42" s="63" t="str">
        <f>AC16</f>
        <v>TYA?</v>
      </c>
      <c r="F42" s="63" t="str">
        <f>_xll.CQGXLContractData(E42, "Symbol")</f>
        <v>TYAZ19</v>
      </c>
      <c r="H42" s="63">
        <f>_xll.CQGXLContractData(F42, "Y_Settlement")</f>
        <v>130.390625</v>
      </c>
      <c r="I42" s="64">
        <f>(_xll.CQGXLContractData(F42, "Open")-H42)/H42</f>
        <v>-1.3181545835829838E-3</v>
      </c>
      <c r="J42" s="64"/>
      <c r="K42" s="64">
        <f>(_xll.CQGXLContractData(F42, "High")-H42)/H42</f>
        <v>0</v>
      </c>
      <c r="L42" s="64">
        <f>(_xll.CQGXLContractData(F42, "Low")-H42)/H42</f>
        <v>-2.7561414020371481E-3</v>
      </c>
      <c r="M42" s="64"/>
      <c r="N42" s="64">
        <f>(_xll.CQGXLContractData(F42, "Close")-H42)/H42</f>
        <v>-8.3882564409826243E-4</v>
      </c>
      <c r="AC42" s="63" t="str">
        <f>IF(AD41="B",DOLLARFR(_xll.CQGXLContractData(AC40, "Close"),32),TEXT(_xll.CQGXLContractData(AC40, "Close",,"T"),AD41))</f>
        <v>134.29</v>
      </c>
      <c r="AI42" s="64"/>
    </row>
    <row r="43" spans="2:36" x14ac:dyDescent="0.3">
      <c r="B43" s="63" t="str">
        <f>IF(C41="B",DOLLARFR(_xll.CQGXLContractData(B40, "High"),32),TEXT(_xll.CQGXLContractData(B40, "High",,"T"),C41))</f>
        <v>1.619</v>
      </c>
      <c r="C43" s="63" t="str">
        <f>IF(C41="B",DOLLARFR((_xll.CQGXLContractData(B40,"Close",,"T")-_xll.CQGXLContractData(B40,"Y_Settlement",,"T")),32),TEXT(B42-_xll.CQGXLContractData(B40, "Y_Settlement",,"T"),C41))</f>
        <v>-.013</v>
      </c>
      <c r="E43" s="63" t="str">
        <f>AC22</f>
        <v>USA?</v>
      </c>
      <c r="F43" s="63" t="str">
        <f>_xll.CQGXLContractData(E43, "Symbol")</f>
        <v>USAZ19</v>
      </c>
      <c r="H43" s="63">
        <f>_xll.CQGXLContractData(F43, "Y_Settlement")</f>
        <v>162.34375</v>
      </c>
      <c r="I43" s="64">
        <f>(_xll.CQGXLContractData(F43, "Open")-H43)/H43</f>
        <v>-1.5399422521655437E-3</v>
      </c>
      <c r="J43" s="64"/>
      <c r="K43" s="64">
        <f>(_xll.CQGXLContractData(F43, "High")-H43)/H43</f>
        <v>5.7747834456207893E-4</v>
      </c>
      <c r="L43" s="64">
        <f>(_xll.CQGXLContractData(F43, "Low")-H43)/H43</f>
        <v>-5.0048123195380175E-3</v>
      </c>
      <c r="M43" s="64"/>
      <c r="N43" s="64">
        <f>(_xll.CQGXLContractData(F43, "Close")-H43)/H43</f>
        <v>-1.5399422521655437E-3</v>
      </c>
      <c r="AC43" s="63" t="str">
        <f>IF(AD41="B",DOLLARFR(_xll.CQGXLContractData(AC40, "High"),32),TEXT(_xll.CQGXLContractData(AC40, "High",,"T"),AD41))</f>
        <v>134.50</v>
      </c>
      <c r="AD43" s="63" t="str">
        <f>IF(AD41="B",DOLLARFR((_xll.CQGXLContractData(AC40,"Close",,"T")-_xll.CQGXLContractData(AC40,"Y_Settlement",,"T")),32),TEXT(AC42-_xll.CQGXLContractData(AC40, "Y_Settlement",,"T"),AD41))</f>
        <v>.00</v>
      </c>
      <c r="AI43" s="64"/>
    </row>
    <row r="44" spans="2:36" x14ac:dyDescent="0.3">
      <c r="B44" s="63" t="str">
        <f>IF(C41="B",DOLLARFR(_xll.CQGXLContractData(B40, "Low"),32),TEXT(_xll.CQGXLContractData(B40, "Low",,"T"),C41))</f>
        <v>1.586</v>
      </c>
      <c r="C44" s="64">
        <f>((_xll.CQGXLContractData(B40,"Close")-_xll.CQGXLContractData(B40,"Y_Settlement"))/_xll.CQGXLContractData(B40,"Y_Settlement"))</f>
        <v>-7.5941487706193515E-3</v>
      </c>
      <c r="E44" s="63" t="str">
        <f>AC28</f>
        <v>DB?</v>
      </c>
      <c r="F44" s="63" t="str">
        <f>_xll.CQGXLContractData(E44, "Symbol")</f>
        <v>DBZ19</v>
      </c>
      <c r="H44" s="63">
        <f>_xll.CQGXLContractData(F44, "Y_Settlement")</f>
        <v>174.21</v>
      </c>
      <c r="I44" s="64">
        <f>(_xll.CQGXLContractData(F44, "Open")-H44)/H44</f>
        <v>8.0362780552199276E-4</v>
      </c>
      <c r="J44" s="64"/>
      <c r="K44" s="64">
        <f>(_xll.CQGXLContractData(F44, "High")-H44)/H44</f>
        <v>8.6102979163082299E-4</v>
      </c>
      <c r="L44" s="64">
        <f>(_xll.CQGXLContractData(F44, "Low")-H44)/H44</f>
        <v>-2.5256873887836389E-3</v>
      </c>
      <c r="M44" s="64"/>
      <c r="N44" s="64">
        <f>(_xll.CQGXLContractData(F44, "Close")-H44)/H44</f>
        <v>-1.7220595832616461E-4</v>
      </c>
      <c r="AC44" s="63" t="str">
        <f>IF(AD41="B",DOLLARFR(_xll.CQGXLContractData(AC40, "Low"),32),TEXT(_xll.CQGXLContractData(AC40, "Low",,"T"),AD41))</f>
        <v>133.90</v>
      </c>
      <c r="AD44" s="64">
        <f>((_xll.CQGXLContractData(AC40,"Close")-_xll.CQGXLContractData(AC40,"Y_Settlement"))/_xll.CQGXLContractData(AC40,"Y_Settlement"))</f>
        <v>0</v>
      </c>
      <c r="AI44" s="64"/>
    </row>
    <row r="45" spans="2:36" x14ac:dyDescent="0.3">
      <c r="C45" s="64"/>
      <c r="E45" s="63" t="str">
        <f>AC34</f>
        <v>FGBX?</v>
      </c>
      <c r="F45" s="63" t="str">
        <f>_xll.CQGXLContractData(E45, "Symbol")</f>
        <v>FGBXZ19</v>
      </c>
      <c r="H45" s="63">
        <f>_xll.CQGXLContractData(F45, "Y_Settlement")</f>
        <v>218.12</v>
      </c>
      <c r="I45" s="64">
        <f>(_xll.CQGXLContractData(F45, "Open")-H45)/H45</f>
        <v>2.1089308637447643E-3</v>
      </c>
      <c r="J45" s="64"/>
      <c r="K45" s="64">
        <f>(_xll.CQGXLContractData(F45, "High")-H45)/H45</f>
        <v>2.3840088024940868E-3</v>
      </c>
      <c r="L45" s="64">
        <f>(_xll.CQGXLContractData(F45, "Low")-H45)/H45</f>
        <v>-1.0452961672473872E-2</v>
      </c>
      <c r="M45" s="64"/>
      <c r="N45" s="64">
        <f>(_xll.CQGXLContractData(F45, "Close")-H45)/H45</f>
        <v>-3.2092426187419246E-3</v>
      </c>
      <c r="AI45" s="64"/>
    </row>
    <row r="46" spans="2:36" x14ac:dyDescent="0.3">
      <c r="B46" s="63" t="str">
        <f>Symbols!H8</f>
        <v>NGE?</v>
      </c>
      <c r="C46" s="63">
        <f>AJ21</f>
        <v>3</v>
      </c>
      <c r="E46" s="63" t="str">
        <f>AC40</f>
        <v>QGA?</v>
      </c>
      <c r="F46" s="63" t="str">
        <f>_xll.CQGXLContractData(E46, "Symbol")</f>
        <v>QGAZ19</v>
      </c>
      <c r="H46" s="63">
        <f>_xll.CQGXLContractData(F46, "Y_Settlement")</f>
        <v>134.29</v>
      </c>
      <c r="I46" s="64">
        <f>(_xll.CQGXLContractData(F46, "Open")-H46)/H46</f>
        <v>-2.9041626331073526E-3</v>
      </c>
      <c r="J46" s="64"/>
      <c r="K46" s="64">
        <f>(_xll.CQGXLContractData(F46, "High")-H46)/H46</f>
        <v>1.5637798793656115E-3</v>
      </c>
      <c r="L46" s="64">
        <f>(_xll.CQGXLContractData(F46, "Low")-H46)/H46</f>
        <v>-2.9041626331073526E-3</v>
      </c>
      <c r="M46" s="64"/>
      <c r="N46" s="64">
        <f>(_xll.CQGXLContractData(F46, "Close")-H46)/H46</f>
        <v>0</v>
      </c>
      <c r="AC46" s="63" t="str">
        <f>Symbols!H11</f>
        <v>DL?</v>
      </c>
      <c r="AD46" s="63">
        <f>AJ28</f>
        <v>6</v>
      </c>
    </row>
    <row r="47" spans="2:36" x14ac:dyDescent="0.3">
      <c r="B47" s="63" t="str">
        <f>LEFT(_xll.CQGXLContractData(B46, "LongDescription"),LEN(_xll.CQGXLContractData(B46, "LongDescription"))-5)</f>
        <v>Natural Gas (Globex): November</v>
      </c>
      <c r="C47" s="63" t="str">
        <f>IF(Symbols!H9="B","B",IF(Symbols!H9=0,0,IF(Symbols!H9=1,"#.0",IF(Symbols!H9=2,"#.00",IF(Symbols!H9=3,"#.000",IF(Symbols!H9=4,"#.0000",IF(Symbols!H9=5,"#.00000",IF(Symbols!H9=6,"#.000000"))))))))</f>
        <v>#.000</v>
      </c>
      <c r="E47" s="63" t="str">
        <f>AC46</f>
        <v>DL?</v>
      </c>
      <c r="F47" s="63" t="str">
        <f>_xll.CQGXLContractData(E47, "Symbol")</f>
        <v>DLZ19</v>
      </c>
      <c r="H47" s="63">
        <f>_xll.CQGXLContractData(F47, "Y_Settlement")</f>
        <v>135.6</v>
      </c>
      <c r="I47" s="64">
        <f>(_xll.CQGXLContractData(F47, "Open")-H47)/H47</f>
        <v>4.4247787610621149E-4</v>
      </c>
      <c r="J47" s="64"/>
      <c r="K47" s="64">
        <f>(_xll.CQGXLContractData(F47, "High")-H47)/H47</f>
        <v>5.8997050147501851E-4</v>
      </c>
      <c r="L47" s="64">
        <f>(_xll.CQGXLContractData(F47, "Low")-H47)/H47</f>
        <v>-6.6371681415931718E-4</v>
      </c>
      <c r="M47" s="64"/>
      <c r="N47" s="64">
        <f>(_xll.CQGXLContractData(F47, "Close")-H47)/H47</f>
        <v>1.4749262536880702E-4</v>
      </c>
      <c r="AC47" s="63" t="str">
        <f>LEFT(_xll.CQGXLContractData(AC46, "LongDescription"),LEN(_xll.CQGXLContractData(AC46, "LongDescription"))-5)</f>
        <v>Euro BOBL (5yr): December</v>
      </c>
      <c r="AD47" s="63" t="str">
        <f>IF(Symbols!H12="B","B",IF(Symbols!H12=0,0,IF(Symbols!H12=1,"#.0",IF(Symbols!H12=2,"#.00",IF(Symbols!H12=3,"#.000",IF(Symbols!H12=4,"#.0000",IF(Symbols!H12=5,"#.00000",IF(Symbols!H12=6,"#.000000"))))))))</f>
        <v>#.00</v>
      </c>
    </row>
    <row r="48" spans="2:36" x14ac:dyDescent="0.3">
      <c r="B48" s="63" t="str">
        <f>IF(C47="B",DOLLARFR(_xll.CQGXLContractData(B46, "Close"),32),TEXT(_xll.CQGXLContractData(B46, "Close",,"T"),C47))</f>
        <v>2.337</v>
      </c>
      <c r="E48" s="63" t="str">
        <f>AC52</f>
        <v>EB?</v>
      </c>
      <c r="F48" s="63" t="str">
        <f>_xll.CQGXLContractData(E48, "Symbol")</f>
        <v>EBZ19</v>
      </c>
      <c r="H48" s="63">
        <f>_xll.CQGXLContractData(F48, "Y_Settlement")</f>
        <v>0.89260000000000006</v>
      </c>
      <c r="I48" s="64">
        <f>(_xll.CQGXLContractData(F48, "Open")-H48)/H48</f>
        <v>2.2406453058478374E-4</v>
      </c>
      <c r="J48" s="64"/>
      <c r="K48" s="64">
        <f>(_xll.CQGXLContractData(F48, "High")-H48)/H48</f>
        <v>2.8008066323097967E-4</v>
      </c>
      <c r="L48" s="64">
        <f>(_xll.CQGXLContractData(F48, "Low")-H48)/H48</f>
        <v>-7.9542908357606926E-3</v>
      </c>
      <c r="M48" s="64"/>
      <c r="N48" s="64">
        <f>(_xll.CQGXLContractData(F48, "Close")-H48)/H48</f>
        <v>-3.5850324893569128E-3</v>
      </c>
      <c r="AC48" s="63" t="str">
        <f>IF(AD47="B",DOLLARFR(_xll.CQGXLContractData(AC46, "Close"),32),TEXT(_xll.CQGXLContractData(AC46, "Close",,"T"),AD47))</f>
        <v>135.62</v>
      </c>
    </row>
    <row r="49" spans="2:30" x14ac:dyDescent="0.3">
      <c r="B49" s="63" t="str">
        <f>IF(C47="B",DOLLARFR(_xll.CQGXLContractData(B46, "High"),32),TEXT(_xll.CQGXLContractData(B46, "High",,"T"),C47))</f>
        <v>2.392</v>
      </c>
      <c r="C49" s="63" t="str">
        <f>IF(C47="B",DOLLARFR((_xll.CQGXLContractData(B46,"Close",,"T")-_xll.CQGXLContractData(B46,"Y_Settlement",,"T")),32),TEXT(B48-_xll.CQGXLContractData(B46, "Y_Settlement",,"T"),C47))</f>
        <v>-.067</v>
      </c>
      <c r="AC49" s="63" t="str">
        <f>IF(AD47="B",DOLLARFR(_xll.CQGXLContractData(AC46, "High"),32),TEXT(_xll.CQGXLContractData(AC46, "High",,"T"),AD47))</f>
        <v>135.68</v>
      </c>
      <c r="AD49" s="63" t="str">
        <f>IF(AD47="B",DOLLARFR((_xll.CQGXLContractData(AC46,"Close",,"T")-_xll.CQGXLContractData(AC46,"Y_Settlement",,"T")),32),TEXT(AC48-_xll.CQGXLContractData(AC46, "Y_Settlement",,"T"),AD47))</f>
        <v>.02</v>
      </c>
    </row>
    <row r="50" spans="2:30" x14ac:dyDescent="0.3">
      <c r="B50" s="63" t="str">
        <f>IF(C47="B",DOLLARFR(_xll.CQGXLContractData(B46, "Low"),32),TEXT(_xll.CQGXLContractData(B46, "Low",,"T"),C47))</f>
        <v>2.331</v>
      </c>
      <c r="C50" s="64">
        <f>((_xll.CQGXLContractData(B46,"Close")-_xll.CQGXLContractData(B46,"Y_Settlement"))/_xll.CQGXLContractData(B46,"Y_Settlement"))</f>
        <v>-2.7870216306156295E-2</v>
      </c>
      <c r="AC50" s="63" t="str">
        <f>IF(AD47="B",DOLLARFR(_xll.CQGXLContractData(AC46, "Low"),32),TEXT(_xll.CQGXLContractData(AC46, "Low",,"T"),AD47))</f>
        <v>135.51</v>
      </c>
      <c r="AD50" s="64">
        <f>((_xll.CQGXLContractData(AC46,"Close")-_xll.CQGXLContractData(AC46,"Y_Settlement"))/_xll.CQGXLContractData(AC46,"Y_Settlement"))</f>
        <v>1.4749262536880702E-4</v>
      </c>
    </row>
    <row r="51" spans="2:30" x14ac:dyDescent="0.3">
      <c r="C51" s="64"/>
      <c r="D51" s="64"/>
      <c r="F51" s="64"/>
      <c r="G51" s="64"/>
      <c r="I51" s="64"/>
      <c r="J51" s="64"/>
      <c r="L51" s="64"/>
      <c r="M51" s="64"/>
      <c r="O51" s="64"/>
      <c r="P51" s="64"/>
      <c r="R51" s="64"/>
      <c r="S51" s="64"/>
      <c r="U51" s="64"/>
      <c r="V51" s="64"/>
      <c r="X51" s="64"/>
    </row>
    <row r="52" spans="2:30" x14ac:dyDescent="0.3">
      <c r="B52" s="63" t="str">
        <f>Symbols!B5</f>
        <v>DXE?</v>
      </c>
      <c r="C52" s="63">
        <f>AJ30</f>
        <v>6</v>
      </c>
      <c r="E52" s="63" t="str">
        <f>Symbols!C5</f>
        <v>EU6?</v>
      </c>
      <c r="F52" s="63">
        <f>AJ31</f>
        <v>5</v>
      </c>
      <c r="H52" s="63" t="str">
        <f>Symbols!D5</f>
        <v>JY6?</v>
      </c>
      <c r="I52" s="63">
        <f>AJ32</f>
        <v>5</v>
      </c>
      <c r="K52" s="63" t="str">
        <f>Symbols!E5</f>
        <v>BP6?</v>
      </c>
      <c r="L52" s="63">
        <f>AJ33</f>
        <v>6</v>
      </c>
      <c r="N52" s="63" t="str">
        <f>Symbols!F5</f>
        <v>CA6?</v>
      </c>
      <c r="O52" s="63">
        <f>AJ34</f>
        <v>6</v>
      </c>
      <c r="Q52" s="63" t="str">
        <f>Symbols!G5</f>
        <v>SF6?</v>
      </c>
      <c r="R52" s="63">
        <f>AJ35</f>
        <v>5</v>
      </c>
      <c r="T52" s="63" t="str">
        <f>Symbols!H5</f>
        <v>DA6?</v>
      </c>
      <c r="U52" s="63">
        <f>AJ36</f>
        <v>5</v>
      </c>
      <c r="W52" s="63" t="str">
        <f>Symbols!I5</f>
        <v>NE6?</v>
      </c>
      <c r="X52" s="63">
        <f>AJ37</f>
        <v>5</v>
      </c>
      <c r="Z52" s="63" t="str">
        <f>Symbols!J5</f>
        <v>MX6?</v>
      </c>
      <c r="AA52" s="63">
        <f>AJ38</f>
        <v>5</v>
      </c>
      <c r="AC52" s="63" t="str">
        <f>Symbols!K5</f>
        <v>EB?</v>
      </c>
      <c r="AD52" s="63">
        <f>AJ29</f>
        <v>5</v>
      </c>
    </row>
    <row r="53" spans="2:30" x14ac:dyDescent="0.3">
      <c r="B53" s="63" t="str">
        <f>LEFT(_xll.CQGXLContractData(B52, "LongDescription"),LEN(_xll.CQGXLContractData(B52, "LongDescription"))-5)</f>
        <v>Dollar Index (ICE): December</v>
      </c>
      <c r="C53" s="63" t="str">
        <f>IF(Symbols!B6="B","B",IF(Symbols!B6=0,0,IF(Symbols!B6=1,"#.0",IF(Symbols!B6=2,"#.00",IF(Symbols!B6=3,"#.000",IF(Symbols!B6=4,"#.0000",IF(Symbols!B6=5,"#.00000",IF(Symbols!B6=6,"#.00000"))))))))</f>
        <v>#.000</v>
      </c>
      <c r="E53" s="63" t="str">
        <f>LEFT(_xll.CQGXLContractData(E52, "LongDescription"),LEN(_xll.CQGXLContractData(E52, "LongDescription"))-5)</f>
        <v>Euro FX (Globex): December</v>
      </c>
      <c r="F53" s="63" t="str">
        <f>IF(Symbols!C6="B","B",IF(Symbols!C6=0,0,IF(Symbols!C6=1,"#.0",IF(Symbols!C6=2,"#.00",IF(Symbols!C6=3,"#.000",IF(Symbols!C6=4,"#.0000",IF(Symbols!C6=5,"#.00000",IF(Symbols!C6=6,"#.000000"))))))))</f>
        <v>#.0000</v>
      </c>
      <c r="H53" s="63" t="str">
        <f>LEFT(_xll.CQGXLContractData(H52, "LongDescription"),LEN(_xll.CQGXLContractData(H52, "LongDescription"))-5)</f>
        <v>Japanese Yen (Globex): December</v>
      </c>
      <c r="I53" s="63" t="str">
        <f>IF(Symbols!D6="B","B",IF(Symbols!D6=0,0,IF(Symbols!D6=1,"#.0",IF(Symbols!D6=2,"#.00",IF(Symbols!D6=3,"#.000",IF(Symbols!D6=4,"#.0000",IF(Symbols!D6=5,"#.00000",IF(Symbols!D6=6,"#.000000"))))))))</f>
        <v>#.000000</v>
      </c>
      <c r="K53" s="63" t="str">
        <f>LEFT(_xll.CQGXLContractData(K52, "LongDescription"),LEN(_xll.CQGXLContractData(K52, "LongDescription"))-5)</f>
        <v>British Pound (Globex): December</v>
      </c>
      <c r="L53" s="63" t="str">
        <f>IF(Symbols!E6="B","B",IF(Symbols!E6=0,0,IF(Symbols!E6=1,"#.0",IF(Symbols!E6=2,"#.00",IF(Symbols!E6=3,"#.000",IF(Symbols!E6=4,"#.0000",IF(Symbols!E6=5,"#.00000",IF(Symbols!E6=6,"#.000000"))))))))</f>
        <v>#.0000</v>
      </c>
      <c r="N53" s="63" t="str">
        <f>LEFT(_xll.CQGXLContractData(N52, "LongDescription"),LEN(_xll.CQGXLContractData(N52, "LongDescription"))-5)</f>
        <v>Canadian Dollar (Globex): December</v>
      </c>
      <c r="O53" s="63" t="str">
        <f>IF(Symbols!F6="B","B",IF(Symbols!F6=0,0,IF(Symbols!F6=1,"#.0",IF(Symbols!F6=2,"#.00",IF(Symbols!F6=3,"#.000",IF(Symbols!F6=4,"#.0000",IF(Symbols!F6=5,"#.00000",IF(Symbols!F6=6,"#.000000"))))))))</f>
        <v>#.0000</v>
      </c>
      <c r="Q53" s="63" t="str">
        <f>LEFT(_xll.CQGXLContractData(Q52, "LongDescription"),LEN(_xll.CQGXLContractData(Q52, "LongDescription"))-5)</f>
        <v>Swiss Franc (Globex): December</v>
      </c>
      <c r="R53" s="63" t="str">
        <f>IF(Symbols!G6="B","B",IF(Symbols!G6=0,0,IF(Symbols!G6=1,"#.0",IF(Symbols!G6=2,"#.00",IF(Symbols!G6=3,"#.000",IF(Symbols!G6=4,"#.0000",IF(Symbols!G6=5,"#.00000",IF(Symbols!G6=6,"#.000000"))))))))</f>
        <v>#.0000</v>
      </c>
      <c r="T53" s="63" t="str">
        <f>LEFT(_xll.CQGXLContractData(T52, "LongDescription"),LEN(_xll.CQGXLContractData(T52, "LongDescription"))-5)</f>
        <v>Australian Dollar (Globex): December</v>
      </c>
      <c r="U53" s="63" t="str">
        <f>IF(Symbols!H6="B","B",IF(Symbols!H6=0,0,IF(Symbols!H6=1,"#.0",IF(Symbols!H6=2,"#.00",IF(Symbols!H6=3,"#.000",IF(Symbols!H6=4,"#.0000",IF(Symbols!H6=5,"#.00000",IF(Symbols!H6=6,"#.000000"))))))))</f>
        <v>#.0000</v>
      </c>
      <c r="W53" s="63" t="str">
        <f>LEFT(_xll.CQGXLContractData(W52, "LongDescription"),LEN(_xll.CQGXLContractData(W52, "LongDescription"))-5)</f>
        <v>New Zealand Dollar (Globex): December</v>
      </c>
      <c r="X53" s="63" t="str">
        <f>IF(Symbols!I6="B","B",IF(Symbols!I6=0,0,IF(Symbols!I6=1,"#.0",IF(Symbols!I6=2,"#.00",IF(Symbols!I6=3,"#.000",IF(Symbols!I6=4,"#.0000",IF(Symbols!I6=5,"#.00000",IF(Symbols!I6=6,"#.000000"))))))))</f>
        <v>#.0000</v>
      </c>
      <c r="Z53" s="63" t="str">
        <f>LEFT(_xll.CQGXLContractData(Z52, "LongDescription"),LEN(_xll.CQGXLContractData(Z52, "LongDescription"))-5)</f>
        <v>Mexican Peso (Globex): December</v>
      </c>
      <c r="AA53" s="63" t="str">
        <f>IF(Symbols!J6="B","B",IF(Symbols!J6=0,0,IF(Symbols!J6=1,"#.0",IF(Symbols!J6=2,"#.00",IF(Symbols!J6=3,"#.000",IF(Symbols!J6=4,"#.0000",IF(Symbols!J6=5,"#.00000",IF(Symbols!J6=6,"#.000000"))))))))</f>
        <v>#.000000</v>
      </c>
      <c r="AC53" s="63" t="str">
        <f>LEFT(_xll.CQGXLContractData(AC52, "LongDescription"),LEN(_xll.CQGXLContractData(AC52, "LongDescription"))-5)</f>
        <v>Euro/British Pound (Globex): December</v>
      </c>
      <c r="AD53" s="63" t="str">
        <f>IF(Symbols!K6="B","B",IF(Symbols!K6=0,0,IF(Symbols!K6=1,"#.0",IF(Symbols!K6=2,"#.00",IF(Symbols!K6=3,"#.000",IF(Symbols!K6=4,"#.0000",IF(Symbols!K6=5,"#.00000",IF(Symbols!K6=6,"#.000000"))))))))</f>
        <v>#.00000</v>
      </c>
    </row>
    <row r="54" spans="2:30" x14ac:dyDescent="0.3">
      <c r="B54" s="63" t="str">
        <f>IF(C53="B",DOLLARFR(_xll.CQGXLContractData(B52, "Close"),32),TEXT(_xll.CQGXLContractData(B52, "Close",,"T"),C53))</f>
        <v>98.975</v>
      </c>
      <c r="E54" s="63" t="str">
        <f>IF(F53="B",DOLLARFR(_xll.CQGXLContractData(E52, "Close"),32),TEXT(_xll.CQGXLContractData(E52, "Close",,"T"),F53))</f>
        <v>1.0972</v>
      </c>
      <c r="H54" s="63" t="str">
        <f>IF(I53="B",DOLLARFR(_xll.CQGXLContractData(H52, "Close"),32),TEXT(_xll.CQGXLContractData(H52, "Close",,"T"),I53))</f>
        <v>.009297</v>
      </c>
      <c r="K54" s="63" t="str">
        <f>IF(L53="B",DOLLARFR(_xll.CQGXLContractData(K52, "Close"),32),TEXT(_xll.CQGXLContractData(K52, "Close",,"T"),L53))</f>
        <v>1.2336</v>
      </c>
      <c r="N54" s="63" t="str">
        <f>IF(O53="B",DOLLARFR(_xll.CQGXLContractData(N52, "Close"),32),TEXT(_xll.CQGXLContractData(N52, "Close",,"T"),O53))</f>
        <v>.7562</v>
      </c>
      <c r="Q54" s="63" t="str">
        <f>IF(R53="B",DOLLARFR(_xll.CQGXLContractData(Q52, "Close"),32),TEXT(_xll.CQGXLContractData(Q52, "Close",,"T"),R53))</f>
        <v>1.0091</v>
      </c>
      <c r="T54" s="63" t="str">
        <f>IF(U53="B",DOLLARFR(_xll.CQGXLContractData(T52, "Close"),32),TEXT(_xll.CQGXLContractData(T52, "Close",,"T"),U53))</f>
        <v>.6764</v>
      </c>
      <c r="W54" s="63" t="str">
        <f>IF(X53="B",DOLLARFR(_xll.CQGXLContractData(W52, "Close"),32),TEXT(_xll.CQGXLContractData(W52, "Close",,"T"),X53))</f>
        <v>.6275</v>
      </c>
      <c r="Z54" s="63" t="str">
        <f>IF(AA53="B",DOLLARFR(_xll.CQGXLContractData(Z52, "Close"),32),TEXT(_xll.CQGXLContractData(Z52, "Close",,"T"),AA53))</f>
        <v>.050040</v>
      </c>
      <c r="AC54" s="63" t="str">
        <f>IF(AD53="B",DOLLARFR(_xll.CQGXLContractData(AC52, "Close"),32),TEXT(_xll.CQGXLContractData(AC52, "Close",,"T"),AD53))</f>
        <v>.88940</v>
      </c>
    </row>
    <row r="55" spans="2:30" x14ac:dyDescent="0.3">
      <c r="B55" s="63" t="str">
        <f>IF(C53="B",DOLLARFR(_xll.CQGXLContractData(B52, "High"),32),TEXT(_xll.CQGXLContractData(B52, "High",,"T"),C53))</f>
        <v>99.115</v>
      </c>
      <c r="C55" s="63" t="str">
        <f>IF(C53="B",DOLLARFR((_xll.CQGXLContractData(B52,"Close",,"T")-_xll.CQGXLContractData(B52,"Y_Settlement",,"T")),32),TEXT(B54-_xll.CQGXLContractData(B52, "Y_Settlement",,"T"),C53))</f>
        <v>.214</v>
      </c>
      <c r="E55" s="63" t="str">
        <f>IF(F53="B",DOLLARFR(_xll.CQGXLContractData(E52, "High"),32),TEXT(_xll.CQGXLContractData(E52, "High",,"T"),F53))</f>
        <v>1.1008</v>
      </c>
      <c r="F55" s="63" t="str">
        <f>IF(F53="B",DOLLARFR((_xll.CQGXLContractData(E52,"Close",,"T")-_xll.CQGXLContractData(E52,"Y_Settlement",,"T")),32),TEXT(E54-_xll.CQGXLContractData(E52, "Y_Settlement",,"T"),F53))</f>
        <v>-.0029</v>
      </c>
      <c r="H55" s="63" t="str">
        <f>IF(I53="B",DOLLARFR(_xll.CQGXLContractData(H52, "High"),32),TEXT(_xll.CQGXLContractData(H52, "High",,"T"),I53))</f>
        <v>.009327</v>
      </c>
      <c r="I55" s="63" t="str">
        <f>IF(I53="B",DOLLARFR((_xll.CQGXLContractData(H52,"Close",,"T")-_xll.CQGXLContractData(H52,"Y_Settlement",,"T")),32),TEXT(H54-_xll.CQGXLContractData(H52, "Y_Settlement",,"T"),I53))</f>
        <v>-.000023</v>
      </c>
      <c r="K55" s="63" t="str">
        <f>IF(L53="B",DOLLARFR(_xll.CQGXLContractData(K52, "High"),32),TEXT(_xll.CQGXLContractData(K52, "High",,"T"),L53))</f>
        <v>1.2382</v>
      </c>
      <c r="L55" s="63" t="str">
        <f>IF(L53="B",DOLLARFR((_xll.CQGXLContractData(K52,"Close",,"T")-_xll.CQGXLContractData(K52,"Y_Settlement",,"T")),32),TEXT(K54-_xll.CQGXLContractData(K52, "Y_Settlement",,"T"),L53))</f>
        <v>.0011</v>
      </c>
      <c r="N55" s="63" t="str">
        <f>IF(O53="B",DOLLARFR(_xll.CQGXLContractData(N52, "High"),32),TEXT(_xll.CQGXLContractData(N52, "High",,"T"),O53))</f>
        <v>.7570</v>
      </c>
      <c r="O55" s="63" t="str">
        <f>IF(O53="B",DOLLARFR((_xll.CQGXLContractData(N52,"Close",,"T")-_xll.CQGXLContractData(N52,"Y_Settlement",,"T")),32),TEXT(N54-_xll.CQGXLContractData(N52, "Y_Settlement",,"T"),O53))</f>
        <v>.0004</v>
      </c>
      <c r="Q55" s="63" t="str">
        <f>IF(R53="B",DOLLARFR(_xll.CQGXLContractData(Q52, "High"),32),TEXT(_xll.CQGXLContractData(Q52, "High",,"T"),R53))</f>
        <v>1.0159</v>
      </c>
      <c r="R55" s="63" t="str">
        <f>IF(R53="B",DOLLARFR((_xll.CQGXLContractData(Q52,"Close",,"T")-_xll.CQGXLContractData(Q52,"Y_Settlement",,"T")),32),TEXT(Q54-_xll.CQGXLContractData(Q52, "Y_Settlement",,"T"),R53))</f>
        <v>-.0069</v>
      </c>
      <c r="T55" s="63" t="str">
        <f>IF(U53="B",DOLLARFR(_xll.CQGXLContractData(T52, "High"),32),TEXT(_xll.CQGXLContractData(T52, "High",,"T"),U53))</f>
        <v>.6786</v>
      </c>
      <c r="U55" s="63" t="str">
        <f>IF(U53="B",DOLLARFR((_xll.CQGXLContractData(T52,"Close",,"T")-_xll.CQGXLContractData(T52,"Y_Settlement",,"T")),32),TEXT(T54-_xll.CQGXLContractData(T52, "Y_Settlement",,"T"),U53))</f>
        <v>-.0013</v>
      </c>
      <c r="W55" s="63" t="str">
        <f>IF(X53="B",DOLLARFR(_xll.CQGXLContractData(W52, "High"),32),TEXT(_xll.CQGXLContractData(W52, "High",,"T"),X53))</f>
        <v>.6307</v>
      </c>
      <c r="X55" s="63" t="str">
        <f>IF(X53="B",DOLLARFR((_xll.CQGXLContractData(W52,"Close",,"T")-_xll.CQGXLContractData(W52,"Y_Settlement",,"T")),32),TEXT(W54-_xll.CQGXLContractData(W52, "Y_Settlement",,"T"),X53))</f>
        <v>-.0028</v>
      </c>
      <c r="Z55" s="63" t="str">
        <f>IF(AA53="B",DOLLARFR(_xll.CQGXLContractData(Z52, "High"),32),TEXT(_xll.CQGXLContractData(Z52, "High",,"T"),AA53))</f>
        <v>.050210</v>
      </c>
      <c r="AA55" s="63" t="str">
        <f>IF(AA53="B",Z54-_xll.CQGXLContractData(Z52, "Y_Settlement"),TEXT(Z54-_xll.CQGXLContractData(Z52, "Y_Settlement",,"T"),AA53))</f>
        <v>-.000110</v>
      </c>
      <c r="AC55" s="63" t="str">
        <f>IF(AD53="B",DOLLARFR(_xll.CQGXLContractData(AC52, "High"),32),TEXT(_xll.CQGXLContractData(AC52, "High",,"T"),AD53))</f>
        <v>.89285</v>
      </c>
      <c r="AD55" s="63" t="str">
        <f>IF(AD53="B",DOLLARFR((_xll.CQGXLContractData(AC52,"Close",,"T")-_xll.CQGXLContractData(AC52,"Y_Settlement",,"T")),32),TEXT(AC54-_xll.CQGXLContractData(AC52, "Y_Settlement",,"T"),AD53))</f>
        <v>-.00320</v>
      </c>
    </row>
    <row r="56" spans="2:30" x14ac:dyDescent="0.3">
      <c r="B56" s="63" t="str">
        <f>IF(C53="B",DOLLARFR(_xll.CQGXLContractData(B52, "Low"),32),TEXT(_xll.CQGXLContractData(B52, "Low",,"T"),C53))</f>
        <v>98.710</v>
      </c>
      <c r="C56" s="64">
        <f>((_xll.CQGXLContractData(B52,"Close")-_xll.CQGXLContractData(B52,"Y_Settlement"))/_xll.CQGXLContractData(B52,"Y_Settlement"))</f>
        <v>2.1668472372699025E-3</v>
      </c>
      <c r="E56" s="63" t="str">
        <f>IF(F53="B",DOLLARFR(_xll.CQGXLContractData(E52, "Low"),32),TEXT(_xll.CQGXLContractData(E52, "Low",,"T"),F53))</f>
        <v>1.0945</v>
      </c>
      <c r="F56" s="64">
        <f>((_xll.CQGXLContractData(E52,"Close")-_xll.CQGXLContractData(E52,"Y_Settlement"))/_xll.CQGXLContractData(E52,"Y_Settlement"))</f>
        <v>-2.6815744023270683E-3</v>
      </c>
      <c r="G56" s="64"/>
      <c r="H56" s="63" t="str">
        <f>IF(I53="B",DOLLARFR(_xll.CQGXLContractData(H52, "Low"),32),TEXT(_xll.CQGXLContractData(H52, "Low",,"T"),I53))</f>
        <v>.009292</v>
      </c>
      <c r="I56" s="64">
        <f>((_xll.CQGXLContractData(H52,"Close")-_xll.CQGXLContractData(H52,"Y_Settlement"))/_xll.CQGXLContractData(H52,"Y_Settlement"))</f>
        <v>-2.5213239633066057E-3</v>
      </c>
      <c r="J56" s="64"/>
      <c r="K56" s="63" t="str">
        <f>IF(L53="B",DOLLARFR(_xll.CQGXLContractData(K52, "Low"),32),TEXT(_xll.CQGXLContractData(K52, "Low",,"T"),L53))</f>
        <v>1.2317</v>
      </c>
      <c r="L56" s="64">
        <f>((_xll.CQGXLContractData(K52,"Close")-_xll.CQGXLContractData(K52,"Y_Settlement"))/_xll.CQGXLContractData(K52,"Y_Settlement"))</f>
        <v>8.924949290059868E-4</v>
      </c>
      <c r="M56" s="64"/>
      <c r="N56" s="63" t="str">
        <f>IF(O53="B",DOLLARFR(_xll.CQGXLContractData(N52, "Low"),32),TEXT(_xll.CQGXLContractData(N52, "Low",,"T"),O53))</f>
        <v>.7550</v>
      </c>
      <c r="O56" s="64">
        <f>((_xll.CQGXLContractData(N52,"Close")-_xll.CQGXLContractData(N52,"Y_Settlement"))/_xll.CQGXLContractData(N52,"Y_Settlement"))</f>
        <v>4.6308547234713077E-4</v>
      </c>
      <c r="P56" s="64"/>
      <c r="Q56" s="63" t="str">
        <f>IF(R53="B",DOLLARFR(_xll.CQGXLContractData(Q52, "Low"),32),TEXT(_xll.CQGXLContractData(Q52, "Low",,"T"),R53))</f>
        <v>1.0083</v>
      </c>
      <c r="R56" s="64">
        <f>((_xll.CQGXLContractData(Q52,"Close")-_xll.CQGXLContractData(Q52,"Y_Settlement"))/_xll.CQGXLContractData(Q52,"Y_Settlement"))</f>
        <v>-6.7913385826770733E-3</v>
      </c>
      <c r="S56" s="64"/>
      <c r="T56" s="63" t="str">
        <f>IF(U53="B",DOLLARFR(_xll.CQGXLContractData(T52, "Low"),32),TEXT(_xll.CQGXLContractData(T52, "Low",,"T"),U53))</f>
        <v>.6758</v>
      </c>
      <c r="U56" s="64">
        <f>((_xll.CQGXLContractData(T52,"Close")-_xll.CQGXLContractData(T52,"Y_Settlement"))/_xll.CQGXLContractData(T52,"Y_Settlement"))</f>
        <v>-1.9182529142689666E-3</v>
      </c>
      <c r="V56" s="64"/>
      <c r="W56" s="63" t="str">
        <f>IF(X53="B",DOLLARFR(_xll.CQGXLContractData(W52, "Low"),32),TEXT(_xll.CQGXLContractData(W52, "Low",,"T"),X53))</f>
        <v>.6261</v>
      </c>
      <c r="X56" s="64">
        <f>((_xll.CQGXLContractData(W52,"Close")-_xll.CQGXLContractData(W52,"Y_Settlement"))/_xll.CQGXLContractData(W52,"Y_Settlement"))</f>
        <v>-4.4423290496589316E-3</v>
      </c>
      <c r="Z56" s="63" t="str">
        <f>IF(AA53="B",DOLLARFR(_xll.CQGXLContractData(Z52, "Low"),32),TEXT(_xll.CQGXLContractData(Z52, "Low",,"T"),AA53))</f>
        <v>.050010</v>
      </c>
      <c r="AA56" s="64">
        <f>((_xll.CQGXLContractData(Z52,"Close")-_xll.CQGXLContractData(Z52,"Y_Settlement"))/_xll.CQGXLContractData(Z52,"Y_Settlement"))</f>
        <v>-2.1934197407777849E-3</v>
      </c>
      <c r="AC56" s="63" t="str">
        <f>IF(AD53="B",DOLLARFR(_xll.CQGXLContractData(AC52, "Low"),32),TEXT(_xll.CQGXLContractData(AC52, "Low",,"T"),AD53))</f>
        <v>.88550</v>
      </c>
      <c r="AD56" s="64">
        <f>((_xll.CQGXLContractData(AC52,"Close")-_xll.CQGXLContractData(AC52,"Y_Settlement"))/_xll.CQGXLContractData(AC52,"Y_Settlement"))</f>
        <v>-3.5850324893569128E-3</v>
      </c>
    </row>
  </sheetData>
  <sheetProtection algorithmName="SHA-512" hashValue="OMk6Og7cgtqPrj/0hrsgzcH4tCAAuAskzj2RYteGDa2qn6Sivy86y5bT2lMu8qOvTMdxPB7TZGXxCFBMm6GA8g==" saltValue="inWA6v0zEqc3rE9zvzLuNQ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40"/>
  <sheetViews>
    <sheetView showRowColHeaders="0" workbookViewId="0">
      <selection sqref="A1:XFD1048576"/>
    </sheetView>
  </sheetViews>
  <sheetFormatPr defaultRowHeight="16.5" x14ac:dyDescent="0.3"/>
  <cols>
    <col min="1" max="16384" width="9" style="63"/>
  </cols>
  <sheetData>
    <row r="2" spans="3:7" x14ac:dyDescent="0.3">
      <c r="D2" s="63" t="s">
        <v>49</v>
      </c>
      <c r="E2" s="63" t="s">
        <v>50</v>
      </c>
      <c r="F2" s="63" t="s">
        <v>51</v>
      </c>
      <c r="G2" s="63" t="s">
        <v>52</v>
      </c>
    </row>
    <row r="3" spans="3:7" x14ac:dyDescent="0.3">
      <c r="C3" s="63" t="str">
        <f>Data!F11</f>
        <v>YMZ19</v>
      </c>
      <c r="D3" s="64">
        <f>Data!I11</f>
        <v>3.8065382892969101E-3</v>
      </c>
      <c r="E3" s="64">
        <f>Data!K11</f>
        <v>5.7844454396178534E-3</v>
      </c>
      <c r="F3" s="64">
        <f>Data!L11</f>
        <v>2.985520226899537E-4</v>
      </c>
      <c r="G3" s="64">
        <f>Data!N11</f>
        <v>4.9261083743842365E-3</v>
      </c>
    </row>
    <row r="4" spans="3:7" x14ac:dyDescent="0.3">
      <c r="C4" s="63" t="str">
        <f>Data!F12</f>
        <v>EPZ19</v>
      </c>
      <c r="D4" s="64">
        <f>Data!I12</f>
        <v>4.133277098270772E-3</v>
      </c>
      <c r="E4" s="64">
        <f>Data!K12</f>
        <v>5.9046815689582453E-3</v>
      </c>
      <c r="F4" s="64">
        <f>Data!L12</f>
        <v>2.5305778152678193E-4</v>
      </c>
      <c r="G4" s="64">
        <f>Data!N12</f>
        <v>5.0611556305356388E-3</v>
      </c>
    </row>
    <row r="5" spans="3:7" x14ac:dyDescent="0.3">
      <c r="C5" s="63" t="str">
        <f>Data!F13</f>
        <v>ENQZ19</v>
      </c>
      <c r="D5" s="64">
        <f>Data!I13</f>
        <v>4.447329978899529E-3</v>
      </c>
      <c r="E5" s="64">
        <f>Data!K13</f>
        <v>7.4987826651517608E-3</v>
      </c>
      <c r="F5" s="64">
        <f>Data!L13</f>
        <v>5.8432072715468265E-4</v>
      </c>
      <c r="G5" s="64">
        <f>Data!N13</f>
        <v>6.3626034734620999E-3</v>
      </c>
    </row>
    <row r="6" spans="3:7" x14ac:dyDescent="0.3">
      <c r="C6" s="63" t="str">
        <f>Data!F14</f>
        <v>EMDZ19</v>
      </c>
      <c r="D6" s="64">
        <f>Data!I14</f>
        <v>3.4291058346756047E-3</v>
      </c>
      <c r="E6" s="64">
        <f>Data!K14</f>
        <v>5.0917026030030416E-3</v>
      </c>
      <c r="F6" s="64">
        <f>Data!L14</f>
        <v>-4.6760534109204735E-4</v>
      </c>
      <c r="G6" s="64">
        <f>Data!N14</f>
        <v>3.4291058346756047E-3</v>
      </c>
    </row>
    <row r="7" spans="3:7" x14ac:dyDescent="0.3">
      <c r="C7" s="63" t="str">
        <f>Data!F15</f>
        <v>RTYZ19</v>
      </c>
      <c r="D7" s="64">
        <f>Data!I15</f>
        <v>3.7399120792599204E-3</v>
      </c>
      <c r="E7" s="64">
        <f>Data!K15</f>
        <v>5.5770618725805386E-3</v>
      </c>
      <c r="F7" s="64">
        <f>Data!L15</f>
        <v>-3.0181746604554401E-3</v>
      </c>
      <c r="G7" s="64">
        <f>Data!N15</f>
        <v>-1.5746998228463294E-3</v>
      </c>
    </row>
    <row r="8" spans="3:7" x14ac:dyDescent="0.3">
      <c r="C8" s="63" t="str">
        <f>Data!F16</f>
        <v>DDZ19</v>
      </c>
      <c r="D8" s="64">
        <f>Data!I16</f>
        <v>-5.6641178136505237E-4</v>
      </c>
      <c r="E8" s="64">
        <f>Data!K16</f>
        <v>5.7450337824169603E-3</v>
      </c>
      <c r="F8" s="64">
        <f>Data!L16</f>
        <v>-2.1847311566937735E-3</v>
      </c>
      <c r="G8" s="64">
        <f>Data!N16</f>
        <v>4.490836266537201E-3</v>
      </c>
    </row>
    <row r="9" spans="3:7" x14ac:dyDescent="0.3">
      <c r="C9" s="63" t="str">
        <f>Data!F17</f>
        <v>DSXZ19</v>
      </c>
      <c r="D9" s="64">
        <f>Data!I17</f>
        <v>-1.6997167138810198E-3</v>
      </c>
      <c r="E9" s="64">
        <f>Data!K17</f>
        <v>8.4985835694051E-3</v>
      </c>
      <c r="F9" s="64">
        <f>Data!L17</f>
        <v>-1.9830028328611899E-3</v>
      </c>
      <c r="G9" s="64">
        <f>Data!N17</f>
        <v>7.0821529745042494E-3</v>
      </c>
    </row>
    <row r="10" spans="3:7" x14ac:dyDescent="0.3">
      <c r="C10" s="63" t="str">
        <f>Data!F18</f>
        <v>QFAZ19</v>
      </c>
      <c r="D10" s="64">
        <f>Data!I18</f>
        <v>9.5024774316161003E-4</v>
      </c>
      <c r="E10" s="64">
        <f>Data!K18</f>
        <v>5.2263625873888546E-3</v>
      </c>
      <c r="F10" s="64">
        <f>Data!L18</f>
        <v>-6.7874838797257856E-5</v>
      </c>
      <c r="G10" s="64">
        <f>Data!N18</f>
        <v>1.1538722595533836E-3</v>
      </c>
    </row>
    <row r="11" spans="3:7" x14ac:dyDescent="0.3">
      <c r="C11" s="63" t="str">
        <f>Data!F19</f>
        <v>PILV19</v>
      </c>
      <c r="D11" s="64">
        <f>Data!I19</f>
        <v>2.9406522901443593E-3</v>
      </c>
      <c r="E11" s="64">
        <f>Data!K19</f>
        <v>1.2029941186954198E-2</v>
      </c>
      <c r="F11" s="64">
        <f>Data!L19</f>
        <v>1.5148814828016396E-3</v>
      </c>
      <c r="G11" s="64">
        <f>Data!N19</f>
        <v>1.0960613081447157E-2</v>
      </c>
    </row>
    <row r="12" spans="3:7" x14ac:dyDescent="0.3">
      <c r="C12" s="63" t="str">
        <f>Data!F20</f>
        <v>NKDZ19</v>
      </c>
      <c r="D12" s="64">
        <f>Data!I20</f>
        <v>5.5223193741371374E-3</v>
      </c>
      <c r="E12" s="64">
        <f>Data!K20</f>
        <v>5.7524160147261853E-3</v>
      </c>
      <c r="F12" s="64">
        <f>Data!L20</f>
        <v>-2.3009664058904738E-3</v>
      </c>
      <c r="G12" s="64">
        <f>Data!N20</f>
        <v>4.3718361711919005E-3</v>
      </c>
    </row>
    <row r="13" spans="3:7" x14ac:dyDescent="0.3">
      <c r="D13" s="63" t="s">
        <v>49</v>
      </c>
      <c r="E13" s="63" t="s">
        <v>50</v>
      </c>
      <c r="F13" s="63" t="s">
        <v>51</v>
      </c>
      <c r="G13" s="63" t="s">
        <v>52</v>
      </c>
    </row>
    <row r="14" spans="3:7" x14ac:dyDescent="0.3">
      <c r="C14" s="63" t="str">
        <f>Data!F22</f>
        <v>DXEZ19</v>
      </c>
      <c r="D14" s="64">
        <f>Data!I22</f>
        <v>9.1129089417891089E-5</v>
      </c>
      <c r="E14" s="64">
        <f>Data!K22</f>
        <v>3.5844108504370495E-3</v>
      </c>
      <c r="F14" s="64">
        <f>Data!L22</f>
        <v>-5.1639817336790559E-4</v>
      </c>
      <c r="G14" s="64">
        <f>Data!N22</f>
        <v>2.1668472372699025E-3</v>
      </c>
    </row>
    <row r="15" spans="3:7" x14ac:dyDescent="0.3">
      <c r="C15" s="63" t="str">
        <f>Data!F23</f>
        <v>EU6Z19</v>
      </c>
      <c r="D15" s="64">
        <f>Data!I23</f>
        <v>-1.3635124079637714E-4</v>
      </c>
      <c r="E15" s="64">
        <f>Data!K23</f>
        <v>6.363057903826224E-4</v>
      </c>
      <c r="F15" s="64">
        <f>Data!L23</f>
        <v>-5.1358967366602424E-3</v>
      </c>
      <c r="G15" s="64">
        <f>Data!N23</f>
        <v>-2.6815744023270683E-3</v>
      </c>
    </row>
    <row r="16" spans="3:7" x14ac:dyDescent="0.3">
      <c r="C16" s="63" t="str">
        <f>Data!F24</f>
        <v>JY6Z19</v>
      </c>
      <c r="D16" s="64">
        <f>Data!I24</f>
        <v>-1.7166461026767508E-3</v>
      </c>
      <c r="E16" s="64">
        <f>Data!K24</f>
        <v>6.4374228850392116E-4</v>
      </c>
      <c r="F16" s="64">
        <f>Data!L24</f>
        <v>-3.0577758703931135E-3</v>
      </c>
      <c r="G16" s="64">
        <f>Data!N24</f>
        <v>-2.5213239633066057E-3</v>
      </c>
    </row>
    <row r="17" spans="3:7" x14ac:dyDescent="0.3">
      <c r="C17" s="63" t="str">
        <f>Data!F25</f>
        <v>BP6Z19</v>
      </c>
      <c r="D17" s="64">
        <f>Data!I25</f>
        <v>4.8681541582144735E-4</v>
      </c>
      <c r="E17" s="64">
        <f>Data!K25</f>
        <v>4.6247464503041099E-3</v>
      </c>
      <c r="F17" s="64">
        <f>Data!L25</f>
        <v>-6.4908722109544329E-4</v>
      </c>
      <c r="G17" s="64">
        <f>Data!N25</f>
        <v>8.924949290059868E-4</v>
      </c>
    </row>
    <row r="18" spans="3:7" x14ac:dyDescent="0.3">
      <c r="C18" s="63" t="str">
        <f>Data!F26</f>
        <v>CA6Z19</v>
      </c>
      <c r="D18" s="64">
        <f>Data!I26</f>
        <v>7.9386080973808536E-4</v>
      </c>
      <c r="E18" s="64">
        <f>Data!K26</f>
        <v>1.5877216194760239E-3</v>
      </c>
      <c r="F18" s="64">
        <f>Data!L26</f>
        <v>-1.1246361471288931E-3</v>
      </c>
      <c r="G18" s="64">
        <f>Data!N26</f>
        <v>4.6308547234713077E-4</v>
      </c>
    </row>
    <row r="19" spans="3:7" x14ac:dyDescent="0.3">
      <c r="C19" s="63" t="str">
        <f>Data!F27</f>
        <v>SF6Z19</v>
      </c>
      <c r="D19" s="64">
        <f>Data!I27</f>
        <v>-7.8740157480306286E-4</v>
      </c>
      <c r="E19" s="64">
        <f>Data!K27</f>
        <v>-9.8425196850382857E-5</v>
      </c>
      <c r="F19" s="64">
        <f>Data!L27</f>
        <v>-7.5787401574803548E-3</v>
      </c>
      <c r="G19" s="64">
        <f>Data!N27</f>
        <v>-6.7913385826770733E-3</v>
      </c>
    </row>
    <row r="20" spans="3:7" x14ac:dyDescent="0.3">
      <c r="C20" s="63" t="str">
        <f>Data!F28</f>
        <v>DA6Z19</v>
      </c>
      <c r="D20" s="64">
        <f>Data!I28</f>
        <v>2.9511583296440598E-4</v>
      </c>
      <c r="E20" s="64">
        <f>Data!K28</f>
        <v>1.328021248339827E-3</v>
      </c>
      <c r="F20" s="64">
        <f>Data!L28</f>
        <v>-2.8036004131621849E-3</v>
      </c>
      <c r="G20" s="64">
        <f>Data!N28</f>
        <v>-1.9182529142689666E-3</v>
      </c>
    </row>
    <row r="21" spans="3:7" x14ac:dyDescent="0.3">
      <c r="C21" s="63" t="str">
        <f>Data!F29</f>
        <v>NE6Z19</v>
      </c>
      <c r="D21" s="64">
        <f>Data!I29</f>
        <v>0</v>
      </c>
      <c r="E21" s="64">
        <f>Data!K29</f>
        <v>6.346184356654861E-4</v>
      </c>
      <c r="F21" s="64">
        <f>Data!L29</f>
        <v>-6.6634935744884849E-3</v>
      </c>
      <c r="G21" s="64">
        <f>Data!N29</f>
        <v>-4.4423290496589316E-3</v>
      </c>
    </row>
    <row r="22" spans="3:7" x14ac:dyDescent="0.3">
      <c r="C22" s="63" t="str">
        <f>Data!F30</f>
        <v>MX6Z19</v>
      </c>
      <c r="D22" s="64">
        <f>Data!I30</f>
        <v>1.994017946160742E-4</v>
      </c>
      <c r="E22" s="64">
        <f>Data!K30</f>
        <v>1.1964107676968603E-3</v>
      </c>
      <c r="F22" s="64">
        <f>Data!L30</f>
        <v>-2.791625124626146E-3</v>
      </c>
      <c r="G22" s="64">
        <f>Data!N30</f>
        <v>-2.1934197407777849E-3</v>
      </c>
    </row>
    <row r="23" spans="3:7" x14ac:dyDescent="0.3">
      <c r="C23" s="63" t="str">
        <f>Data!F48</f>
        <v>EBZ19</v>
      </c>
      <c r="D23" s="64">
        <f>Data!I48</f>
        <v>2.2406453058478374E-4</v>
      </c>
      <c r="E23" s="64">
        <f>Data!K48</f>
        <v>2.8008066323097967E-4</v>
      </c>
      <c r="F23" s="64">
        <f>Data!L48</f>
        <v>-7.9542908357606926E-3</v>
      </c>
      <c r="G23" s="64">
        <f>Data!N48</f>
        <v>-3.5850324893569128E-3</v>
      </c>
    </row>
    <row r="24" spans="3:7" x14ac:dyDescent="0.3">
      <c r="D24" s="63" t="s">
        <v>49</v>
      </c>
      <c r="E24" s="63" t="s">
        <v>50</v>
      </c>
      <c r="F24" s="63" t="s">
        <v>51</v>
      </c>
      <c r="G24" s="63" t="s">
        <v>52</v>
      </c>
    </row>
    <row r="25" spans="3:7" x14ac:dyDescent="0.3">
      <c r="C25" s="63" t="str">
        <f>Data!F33</f>
        <v>GCEZ19</v>
      </c>
      <c r="D25" s="64">
        <f>Data!I33</f>
        <v>-3.1200212426978524E-3</v>
      </c>
      <c r="E25" s="64">
        <f>Data!K33</f>
        <v>5.3106744556555665E-4</v>
      </c>
      <c r="F25" s="64">
        <f>Data!L33</f>
        <v>-2.2703133297928866E-2</v>
      </c>
      <c r="G25" s="64">
        <f>Data!N33</f>
        <v>-1.9649495485926653E-2</v>
      </c>
    </row>
    <row r="26" spans="3:7" x14ac:dyDescent="0.3">
      <c r="C26" s="63" t="str">
        <f>Data!F34</f>
        <v>SIEZ19</v>
      </c>
      <c r="D26" s="64">
        <f>Data!I34</f>
        <v>-3.5123498753682962E-3</v>
      </c>
      <c r="E26" s="64">
        <f>Data!K34</f>
        <v>4.5320643553133463E-4</v>
      </c>
      <c r="F26" s="64">
        <f>Data!L34</f>
        <v>-3.4103784273736705E-2</v>
      </c>
      <c r="G26" s="64">
        <f>Data!N34</f>
        <v>-2.8721957851801577E-2</v>
      </c>
    </row>
    <row r="27" spans="3:7" x14ac:dyDescent="0.3">
      <c r="C27" s="63" t="str">
        <f>Data!F35</f>
        <v>PLEF20</v>
      </c>
      <c r="D27" s="64">
        <f>Data!I35</f>
        <v>4.2730477513083781E-4</v>
      </c>
      <c r="E27" s="64">
        <f>Data!K35</f>
        <v>5.020831107787678E-3</v>
      </c>
      <c r="F27" s="64">
        <f>Data!L35</f>
        <v>-5.4054054054054078E-2</v>
      </c>
      <c r="G27" s="64">
        <f>Data!N35</f>
        <v>-4.8712744364918299E-2</v>
      </c>
    </row>
    <row r="28" spans="3:7" x14ac:dyDescent="0.3">
      <c r="C28" s="63" t="str">
        <f>Data!F36</f>
        <v>CLEX19</v>
      </c>
      <c r="D28" s="64">
        <f>Data!I36</f>
        <v>1.1268109461634689E-2</v>
      </c>
      <c r="E28" s="64">
        <f>Data!K36</f>
        <v>1.1804686102664936E-2</v>
      </c>
      <c r="F28" s="64">
        <f>Data!L36</f>
        <v>-1.7528170273654158E-2</v>
      </c>
      <c r="G28" s="64">
        <f>Data!N36</f>
        <v>-1.2877839384725557E-2</v>
      </c>
    </row>
    <row r="29" spans="3:7" x14ac:dyDescent="0.3">
      <c r="C29" s="63" t="str">
        <f>Data!F37</f>
        <v>HOEX19</v>
      </c>
      <c r="D29" s="64">
        <f>Data!I37</f>
        <v>3.1508264462809885E-3</v>
      </c>
      <c r="E29" s="64">
        <f>Data!K37</f>
        <v>7.2314049586776914E-3</v>
      </c>
      <c r="F29" s="64">
        <f>Data!L37</f>
        <v>-1.1621900826446261E-2</v>
      </c>
      <c r="G29" s="64">
        <f>Data!N37</f>
        <v>-9.5557851239670352E-3</v>
      </c>
    </row>
    <row r="30" spans="3:7" x14ac:dyDescent="0.3">
      <c r="C30" s="63" t="str">
        <f>Data!F38</f>
        <v>RBEX19</v>
      </c>
      <c r="D30" s="64">
        <f>Data!I38</f>
        <v>6.1624649859944097E-3</v>
      </c>
      <c r="E30" s="64">
        <f>Data!K38</f>
        <v>7.6563958916899951E-3</v>
      </c>
      <c r="F30" s="64">
        <f>Data!L38</f>
        <v>-1.2885154061624613E-2</v>
      </c>
      <c r="G30" s="64">
        <f>Data!N38</f>
        <v>-7.5941487706193515E-3</v>
      </c>
    </row>
    <row r="31" spans="3:7" x14ac:dyDescent="0.3">
      <c r="C31" s="63" t="str">
        <f>Data!F39</f>
        <v>NGEX19</v>
      </c>
      <c r="D31" s="64">
        <f>Data!I39</f>
        <v>-9.9833610648918554E-3</v>
      </c>
      <c r="E31" s="64">
        <f>Data!K39</f>
        <v>-4.9916805324459277E-3</v>
      </c>
      <c r="F31" s="64">
        <f>Data!L39</f>
        <v>-3.0366056572379351E-2</v>
      </c>
      <c r="G31" s="64">
        <f>Data!N39</f>
        <v>-2.7870216306156295E-2</v>
      </c>
    </row>
    <row r="32" spans="3:7" x14ac:dyDescent="0.3">
      <c r="D32" s="63" t="s">
        <v>49</v>
      </c>
      <c r="E32" s="63" t="s">
        <v>50</v>
      </c>
      <c r="F32" s="63" t="s">
        <v>51</v>
      </c>
      <c r="G32" s="63" t="s">
        <v>52</v>
      </c>
    </row>
    <row r="33" spans="3:7" x14ac:dyDescent="0.3">
      <c r="C33" s="63" t="str">
        <f>Data!F41</f>
        <v>FVAZ19</v>
      </c>
      <c r="D33" s="64">
        <f>Data!I41</f>
        <v>-9.176115881234843E-4</v>
      </c>
      <c r="E33" s="64">
        <f>Data!K41</f>
        <v>-1.3108736973192634E-4</v>
      </c>
      <c r="F33" s="64">
        <f>Data!L41</f>
        <v>-1.8352231762469686E-3</v>
      </c>
      <c r="G33" s="64">
        <f>Data!N41</f>
        <v>-3.9326210919577901E-4</v>
      </c>
    </row>
    <row r="34" spans="3:7" x14ac:dyDescent="0.3">
      <c r="C34" s="63" t="str">
        <f>Data!F42</f>
        <v>TYAZ19</v>
      </c>
      <c r="D34" s="64">
        <f>Data!I42</f>
        <v>-1.3181545835829838E-3</v>
      </c>
      <c r="E34" s="64">
        <f>Data!K42</f>
        <v>0</v>
      </c>
      <c r="F34" s="64">
        <f>Data!L42</f>
        <v>-2.7561414020371481E-3</v>
      </c>
      <c r="G34" s="64">
        <f>Data!N42</f>
        <v>-8.3882564409826243E-4</v>
      </c>
    </row>
    <row r="35" spans="3:7" x14ac:dyDescent="0.3">
      <c r="C35" s="63" t="str">
        <f>Data!F43</f>
        <v>USAZ19</v>
      </c>
      <c r="D35" s="64">
        <f>Data!I43</f>
        <v>-1.5399422521655437E-3</v>
      </c>
      <c r="E35" s="64">
        <f>Data!K43</f>
        <v>5.7747834456207893E-4</v>
      </c>
      <c r="F35" s="64">
        <f>Data!L43</f>
        <v>-5.0048123195380175E-3</v>
      </c>
      <c r="G35" s="64">
        <f>Data!N43</f>
        <v>-1.5399422521655437E-3</v>
      </c>
    </row>
    <row r="36" spans="3:7" x14ac:dyDescent="0.3">
      <c r="C36" s="63" t="str">
        <f>Data!F44</f>
        <v>DBZ19</v>
      </c>
      <c r="D36" s="64">
        <f>Data!I44</f>
        <v>8.0362780552199276E-4</v>
      </c>
      <c r="E36" s="64">
        <f>Data!K44</f>
        <v>8.6102979163082299E-4</v>
      </c>
      <c r="F36" s="64">
        <f>Data!L44</f>
        <v>-2.5256873887836389E-3</v>
      </c>
      <c r="G36" s="64">
        <f>Data!N44</f>
        <v>-1.7220595832616461E-4</v>
      </c>
    </row>
    <row r="37" spans="3:7" x14ac:dyDescent="0.3">
      <c r="C37" s="63" t="str">
        <f>Data!F45</f>
        <v>FGBXZ19</v>
      </c>
      <c r="D37" s="64">
        <f>Data!I45</f>
        <v>2.1089308637447643E-3</v>
      </c>
      <c r="E37" s="64">
        <f>Data!K45</f>
        <v>2.3840088024940868E-3</v>
      </c>
      <c r="F37" s="64">
        <f>Data!L45</f>
        <v>-1.0452961672473872E-2</v>
      </c>
      <c r="G37" s="64">
        <f>Data!N45</f>
        <v>-3.2092426187419246E-3</v>
      </c>
    </row>
    <row r="38" spans="3:7" x14ac:dyDescent="0.3">
      <c r="C38" s="63" t="str">
        <f>Data!F46</f>
        <v>QGAZ19</v>
      </c>
      <c r="D38" s="64">
        <f>Data!I46</f>
        <v>-2.9041626331073526E-3</v>
      </c>
      <c r="E38" s="64">
        <f>Data!K46</f>
        <v>1.5637798793656115E-3</v>
      </c>
      <c r="F38" s="64">
        <f>Data!L46</f>
        <v>-2.9041626331073526E-3</v>
      </c>
      <c r="G38" s="64">
        <f>Data!N46</f>
        <v>0</v>
      </c>
    </row>
    <row r="39" spans="3:7" x14ac:dyDescent="0.3">
      <c r="C39" s="63" t="str">
        <f>Data!F47</f>
        <v>DLZ19</v>
      </c>
      <c r="D39" s="64">
        <f>Data!I47</f>
        <v>4.4247787610621149E-4</v>
      </c>
      <c r="E39" s="64">
        <f>Data!K47</f>
        <v>5.8997050147501851E-4</v>
      </c>
      <c r="F39" s="64">
        <f>Data!L47</f>
        <v>-6.6371681415931718E-4</v>
      </c>
      <c r="G39" s="64">
        <f>Data!N47</f>
        <v>1.4749262536880702E-4</v>
      </c>
    </row>
    <row r="40" spans="3:7" x14ac:dyDescent="0.3">
      <c r="C40" s="63" t="str">
        <f>Data!F48</f>
        <v>EBZ19</v>
      </c>
      <c r="D40" s="64">
        <f>Data!I48</f>
        <v>2.2406453058478374E-4</v>
      </c>
      <c r="E40" s="64">
        <f>Data!K48</f>
        <v>2.8008066323097967E-4</v>
      </c>
      <c r="F40" s="64">
        <f>Data!L48</f>
        <v>-7.9542908357606926E-3</v>
      </c>
      <c r="G40" s="64">
        <f>Data!N48</f>
        <v>-3.5850324893569128E-3</v>
      </c>
    </row>
  </sheetData>
  <sheetProtection algorithmName="SHA-512" hashValue="62SPz8BILOut/BL448u9bKra7oqBlZcX2f8BOGE41V7YPJMAL4xkz8dfwOr4f3Idg10OEIfek9hX7hl+/JWcJA==" saltValue="4Cb9HwL5Fm49QgBQ6x6Ro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Display</vt:lpstr>
      <vt:lpstr>Ranking</vt:lpstr>
      <vt:lpstr>Symbols</vt:lpstr>
      <vt:lpstr>Data</vt:lpstr>
      <vt:lpstr>ChartData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2015-03-02T15:59:30Z</dcterms:created>
  <dcterms:modified xsi:type="dcterms:W3CDTF">2019-09-30T15:55:36Z</dcterms:modified>
</cp:coreProperties>
</file>