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ml.chartshapes+xml"/>
  <Override PartName="/xl/charts/chart1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CQG Web Toolkit For Excel\Presentation\"/>
    </mc:Choice>
  </mc:AlternateContent>
  <bookViews>
    <workbookView showHorizontalScroll="0" showVerticalScroll="0" xWindow="360" yWindow="180" windowWidth="18240" windowHeight="11640"/>
  </bookViews>
  <sheets>
    <sheet name="MainDisplay" sheetId="2" r:id="rId1"/>
    <sheet name="QO" sheetId="6" state="hidden" r:id="rId2"/>
    <sheet name="ET" sheetId="5" state="hidden" r:id="rId3"/>
    <sheet name="Sheet1" sheetId="4" state="hidden" r:id="rId4"/>
  </sheets>
  <calcPr calcId="152511"/>
</workbook>
</file>

<file path=xl/calcChain.xml><?xml version="1.0" encoding="utf-8"?>
<calcChain xmlns="http://schemas.openxmlformats.org/spreadsheetml/2006/main">
  <c r="H53" i="2" l="1"/>
  <c r="R35" i="5"/>
  <c r="S36" i="5"/>
  <c r="S35" i="6"/>
  <c r="S36" i="6"/>
  <c r="S35" i="5"/>
  <c r="R35" i="6"/>
  <c r="R36" i="5" l="1"/>
  <c r="R36" i="6"/>
  <c r="Q2" i="6"/>
  <c r="A13" i="2"/>
  <c r="I13" i="2"/>
  <c r="J6" i="2"/>
  <c r="C7" i="2"/>
  <c r="AJ2" i="6"/>
  <c r="C9" i="2"/>
  <c r="J10" i="2"/>
  <c r="E13" i="2"/>
  <c r="J9" i="2"/>
  <c r="F9" i="2"/>
  <c r="R2" i="6"/>
  <c r="S2" i="6"/>
  <c r="J8" i="2"/>
  <c r="F13" i="2"/>
  <c r="G13" i="2"/>
  <c r="Q2" i="5"/>
  <c r="T2" i="5"/>
  <c r="D7" i="2"/>
  <c r="T2" i="6"/>
  <c r="U2" i="6"/>
  <c r="B4" i="2"/>
  <c r="C13" i="2"/>
  <c r="D13" i="2"/>
  <c r="D9" i="2"/>
  <c r="A7" i="2"/>
  <c r="AJ2" i="5"/>
  <c r="S2" i="5"/>
  <c r="R2" i="5"/>
  <c r="Q6" i="2"/>
  <c r="A37" i="2"/>
  <c r="U2" i="5"/>
  <c r="C32" i="2"/>
  <c r="Q9" i="2"/>
  <c r="D34" i="2"/>
  <c r="B30" i="2"/>
  <c r="C34" i="2"/>
  <c r="F34" i="2"/>
  <c r="D32" i="2"/>
  <c r="Q8" i="2"/>
  <c r="Q4" i="2"/>
  <c r="Q10" i="2"/>
  <c r="I37" i="2"/>
  <c r="G37" i="2"/>
  <c r="E37" i="2"/>
  <c r="C37" i="2"/>
  <c r="D37" i="2"/>
  <c r="F37" i="2"/>
  <c r="B37" i="2"/>
  <c r="H37" i="2" l="1"/>
  <c r="H13" i="2"/>
  <c r="H9" i="2"/>
  <c r="AB2" i="5"/>
  <c r="AC2" i="5"/>
  <c r="AF2" i="5" s="1"/>
  <c r="AL2" i="5"/>
  <c r="P2" i="5"/>
  <c r="AH2" i="5" s="1"/>
  <c r="A2" i="5"/>
  <c r="C2" i="5" s="1"/>
  <c r="R37" i="5"/>
  <c r="AC2" i="6"/>
  <c r="AF2" i="6" s="1"/>
  <c r="AB2" i="6"/>
  <c r="AL2" i="6"/>
  <c r="P2" i="6"/>
  <c r="AH2" i="6" s="1"/>
  <c r="A2" i="6"/>
  <c r="C2" i="6" s="1"/>
  <c r="R37" i="6"/>
  <c r="Q3" i="5"/>
  <c r="B13" i="2"/>
  <c r="A8" i="2"/>
  <c r="J4" i="2"/>
  <c r="AJ3" i="5"/>
  <c r="R3" i="5"/>
  <c r="A38" i="2"/>
  <c r="F38" i="2"/>
  <c r="R6" i="2"/>
  <c r="T3" i="5"/>
  <c r="G38" i="2"/>
  <c r="Q3" i="6"/>
  <c r="S3" i="5"/>
  <c r="A14" i="2"/>
  <c r="G14" i="2"/>
  <c r="I38" i="2"/>
  <c r="B38" i="2"/>
  <c r="C38" i="2"/>
  <c r="D38" i="2"/>
  <c r="E38" i="2"/>
  <c r="R10" i="2"/>
  <c r="R8" i="2"/>
  <c r="AJ3" i="6"/>
  <c r="R3" i="6"/>
  <c r="K6" i="2"/>
  <c r="T3" i="6"/>
  <c r="S3" i="6"/>
  <c r="I14" i="2"/>
  <c r="D14" i="2"/>
  <c r="E14" i="2"/>
  <c r="F14" i="2"/>
  <c r="C14" i="2"/>
  <c r="K10" i="2"/>
  <c r="K9" i="2"/>
  <c r="H34" i="2" l="1"/>
  <c r="H38" i="2"/>
  <c r="H14" i="2"/>
  <c r="AL3" i="5"/>
  <c r="AC3" i="5"/>
  <c r="AF3" i="5" s="1"/>
  <c r="AB3" i="5"/>
  <c r="A3" i="5"/>
  <c r="C3" i="5" s="1"/>
  <c r="P3" i="5"/>
  <c r="AH3" i="5" s="1"/>
  <c r="D15" i="5"/>
  <c r="D2" i="5"/>
  <c r="R38" i="5"/>
  <c r="AB3" i="6"/>
  <c r="AL3" i="6"/>
  <c r="AC3" i="6"/>
  <c r="AF3" i="6" s="1"/>
  <c r="A3" i="6"/>
  <c r="C3" i="6" s="1"/>
  <c r="P3" i="6"/>
  <c r="AH3" i="6" s="1"/>
  <c r="AI2" i="6" s="1"/>
  <c r="R38" i="6"/>
  <c r="D15" i="6"/>
  <c r="D2" i="6"/>
  <c r="K8" i="2"/>
  <c r="B14" i="2"/>
  <c r="U3" i="6"/>
  <c r="U3" i="5"/>
  <c r="Q4" i="5"/>
  <c r="Q4" i="6"/>
  <c r="S4" i="6"/>
  <c r="AJ4" i="6"/>
  <c r="R9" i="2"/>
  <c r="S6" i="2"/>
  <c r="K11" i="2"/>
  <c r="R4" i="6"/>
  <c r="L6" i="2"/>
  <c r="S4" i="5"/>
  <c r="K14" i="2"/>
  <c r="L8" i="2"/>
  <c r="R11" i="2"/>
  <c r="R4" i="5"/>
  <c r="AJ4" i="5"/>
  <c r="A39" i="2"/>
  <c r="T4" i="6"/>
  <c r="S9" i="2"/>
  <c r="S10" i="2"/>
  <c r="K15" i="2"/>
  <c r="L10" i="2"/>
  <c r="L9" i="2"/>
  <c r="R15" i="2"/>
  <c r="R13" i="2"/>
  <c r="R14" i="2"/>
  <c r="I39" i="2"/>
  <c r="D39" i="2"/>
  <c r="F39" i="2"/>
  <c r="E39" i="2"/>
  <c r="B39" i="2"/>
  <c r="G39" i="2"/>
  <c r="C39" i="2"/>
  <c r="H39" i="2" l="1"/>
  <c r="V2" i="5"/>
  <c r="V2" i="6"/>
  <c r="AL4" i="5"/>
  <c r="P4" i="5"/>
  <c r="AH4" i="5" s="1"/>
  <c r="AI3" i="5" s="1"/>
  <c r="A4" i="5"/>
  <c r="C4" i="5" s="1"/>
  <c r="R39" i="5"/>
  <c r="AI2" i="5"/>
  <c r="E15" i="5"/>
  <c r="D3" i="5"/>
  <c r="E2" i="5"/>
  <c r="AC4" i="6"/>
  <c r="AF4" i="6" s="1"/>
  <c r="AL4" i="6"/>
  <c r="AB4" i="6"/>
  <c r="P4" i="6"/>
  <c r="AH4" i="6" s="1"/>
  <c r="AI3" i="6" s="1"/>
  <c r="A4" i="6"/>
  <c r="C4" i="6" s="1"/>
  <c r="R39" i="6"/>
  <c r="D3" i="6"/>
  <c r="E15" i="6"/>
  <c r="E2" i="6"/>
  <c r="K13" i="2"/>
  <c r="S8" i="2"/>
  <c r="W2" i="5"/>
  <c r="A47" i="2"/>
  <c r="I47" i="2"/>
  <c r="A15" i="2"/>
  <c r="X2" i="5"/>
  <c r="U4" i="6"/>
  <c r="S11" i="2"/>
  <c r="S15" i="2" s="1"/>
  <c r="U4" i="5"/>
  <c r="L11" i="2"/>
  <c r="Q5" i="5"/>
  <c r="AK2" i="5"/>
  <c r="Z2" i="6"/>
  <c r="C47" i="2"/>
  <c r="AJ5" i="5"/>
  <c r="T4" i="5"/>
  <c r="A23" i="2"/>
  <c r="X2" i="6"/>
  <c r="F23" i="2"/>
  <c r="W2" i="6"/>
  <c r="I23" i="2"/>
  <c r="Y2" i="5"/>
  <c r="L13" i="2"/>
  <c r="E23" i="2"/>
  <c r="T6" i="2"/>
  <c r="T5" i="5"/>
  <c r="S13" i="2"/>
  <c r="D47" i="2"/>
  <c r="S5" i="5"/>
  <c r="Q5" i="6"/>
  <c r="Z2" i="5"/>
  <c r="Y2" i="6"/>
  <c r="F47" i="2"/>
  <c r="AK2" i="6"/>
  <c r="L14" i="2"/>
  <c r="S14" i="2"/>
  <c r="E47" i="2"/>
  <c r="A40" i="2"/>
  <c r="R5" i="5"/>
  <c r="B15" i="2"/>
  <c r="E15" i="2"/>
  <c r="I15" i="2"/>
  <c r="G15" i="2"/>
  <c r="C15" i="2"/>
  <c r="D15" i="2"/>
  <c r="F15" i="2"/>
  <c r="D23" i="2"/>
  <c r="G23" i="2"/>
  <c r="C23" i="2"/>
  <c r="T8" i="2"/>
  <c r="T9" i="2"/>
  <c r="M6" i="2"/>
  <c r="S5" i="6"/>
  <c r="A16" i="2"/>
  <c r="AJ5" i="6"/>
  <c r="T5" i="6"/>
  <c r="R5" i="6"/>
  <c r="E40" i="2"/>
  <c r="B40" i="2"/>
  <c r="F40" i="2"/>
  <c r="G40" i="2"/>
  <c r="D40" i="2"/>
  <c r="I40" i="2"/>
  <c r="C40" i="2"/>
  <c r="M8" i="2"/>
  <c r="M9" i="2"/>
  <c r="E16" i="2"/>
  <c r="C16" i="2"/>
  <c r="D16" i="2"/>
  <c r="F16" i="2"/>
  <c r="I16" i="2"/>
  <c r="G16" i="2"/>
  <c r="H15" i="2" l="1"/>
  <c r="AC4" i="5"/>
  <c r="AF4" i="5" s="1"/>
  <c r="AB4" i="5"/>
  <c r="H40" i="2"/>
  <c r="V3" i="5"/>
  <c r="AD2" i="5"/>
  <c r="AG2" i="5" s="1"/>
  <c r="AA2" i="5"/>
  <c r="V3" i="6"/>
  <c r="H23" i="2"/>
  <c r="AA2" i="6"/>
  <c r="AD2" i="6"/>
  <c r="AG2" i="6" s="1"/>
  <c r="H16" i="2"/>
  <c r="AB5" i="5"/>
  <c r="AL5" i="5"/>
  <c r="AC5" i="5"/>
  <c r="AF5" i="5" s="1"/>
  <c r="A5" i="5"/>
  <c r="C5" i="5" s="1"/>
  <c r="P5" i="5"/>
  <c r="AH5" i="5" s="1"/>
  <c r="F15" i="5"/>
  <c r="F2" i="5"/>
  <c r="D4" i="5"/>
  <c r="R40" i="5"/>
  <c r="AL5" i="6"/>
  <c r="AB5" i="6"/>
  <c r="AC5" i="6"/>
  <c r="AF5" i="6" s="1"/>
  <c r="A5" i="6"/>
  <c r="C5" i="6" s="1"/>
  <c r="P5" i="6"/>
  <c r="AH5" i="6" s="1"/>
  <c r="AI4" i="6" s="1"/>
  <c r="R40" i="6"/>
  <c r="F15" i="6"/>
  <c r="F2" i="6"/>
  <c r="D4" i="6"/>
  <c r="L15" i="2"/>
  <c r="M10" i="2"/>
  <c r="M11" i="2"/>
  <c r="AK3" i="5"/>
  <c r="Q6" i="6"/>
  <c r="Y3" i="5"/>
  <c r="A24" i="2"/>
  <c r="T6" i="6"/>
  <c r="A48" i="2"/>
  <c r="X3" i="5"/>
  <c r="G47" i="2"/>
  <c r="F24" i="2"/>
  <c r="T10" i="2"/>
  <c r="W3" i="5"/>
  <c r="C24" i="2"/>
  <c r="B16" i="2"/>
  <c r="E48" i="2"/>
  <c r="M15" i="2"/>
  <c r="X3" i="6"/>
  <c r="T11" i="2"/>
  <c r="F48" i="2"/>
  <c r="N6" i="2"/>
  <c r="M14" i="2"/>
  <c r="AJ6" i="6"/>
  <c r="Q6" i="5"/>
  <c r="T6" i="5" s="1"/>
  <c r="R6" i="5"/>
  <c r="I24" i="2"/>
  <c r="S6" i="6"/>
  <c r="U5" i="5"/>
  <c r="G24" i="2"/>
  <c r="D24" i="2"/>
  <c r="U6" i="2"/>
  <c r="U8" i="2"/>
  <c r="U5" i="6"/>
  <c r="AK3" i="6"/>
  <c r="W3" i="6"/>
  <c r="M13" i="2"/>
  <c r="AJ6" i="5"/>
  <c r="Z3" i="6"/>
  <c r="Z3" i="5"/>
  <c r="Y3" i="6"/>
  <c r="I48" i="2"/>
  <c r="R6" i="6"/>
  <c r="A41" i="2"/>
  <c r="E24" i="2"/>
  <c r="S6" i="5"/>
  <c r="C48" i="2"/>
  <c r="G48" i="2"/>
  <c r="T14" i="2"/>
  <c r="T13" i="2"/>
  <c r="N9" i="2"/>
  <c r="N8" i="2"/>
  <c r="N10" i="2"/>
  <c r="U9" i="2"/>
  <c r="U10" i="2"/>
  <c r="I41" i="2"/>
  <c r="E41" i="2"/>
  <c r="F41" i="2"/>
  <c r="B41" i="2"/>
  <c r="G41" i="2"/>
  <c r="C41" i="2"/>
  <c r="D41" i="2"/>
  <c r="H47" i="2" l="1"/>
  <c r="H48" i="2"/>
  <c r="H41" i="2"/>
  <c r="V4" i="5"/>
  <c r="AA3" i="5"/>
  <c r="AD3" i="5"/>
  <c r="AG3" i="5" s="1"/>
  <c r="H24" i="2"/>
  <c r="AA3" i="6"/>
  <c r="AD3" i="6"/>
  <c r="AG3" i="6" s="1"/>
  <c r="V4" i="6"/>
  <c r="AL6" i="5"/>
  <c r="AB6" i="5"/>
  <c r="AC6" i="5"/>
  <c r="AF6" i="5" s="1"/>
  <c r="P6" i="5"/>
  <c r="AH6" i="5" s="1"/>
  <c r="AI5" i="5" s="1"/>
  <c r="A6" i="5"/>
  <c r="C6" i="5" s="1"/>
  <c r="R41" i="5"/>
  <c r="D5" i="5"/>
  <c r="G2" i="5"/>
  <c r="G15" i="5"/>
  <c r="AI4" i="5"/>
  <c r="AC6" i="6"/>
  <c r="AF6" i="6" s="1"/>
  <c r="AB6" i="6"/>
  <c r="AL6" i="6"/>
  <c r="P6" i="6"/>
  <c r="AH6" i="6" s="1"/>
  <c r="AI5" i="6" s="1"/>
  <c r="A6" i="6"/>
  <c r="C6" i="6" s="1"/>
  <c r="G15" i="6"/>
  <c r="D5" i="6"/>
  <c r="G2" i="6"/>
  <c r="R41" i="6"/>
  <c r="D48" i="2"/>
  <c r="T15" i="2"/>
  <c r="A49" i="2"/>
  <c r="U6" i="6"/>
  <c r="E49" i="2"/>
  <c r="G49" i="2"/>
  <c r="A17" i="2"/>
  <c r="A25" i="2"/>
  <c r="I25" i="2" s="1"/>
  <c r="C25" i="2"/>
  <c r="Z4" i="5"/>
  <c r="X4" i="5"/>
  <c r="U6" i="5"/>
  <c r="Q7" i="6"/>
  <c r="G25" i="2"/>
  <c r="Y4" i="6"/>
  <c r="S7" i="6"/>
  <c r="W4" i="5"/>
  <c r="U11" i="2"/>
  <c r="U14" i="2" s="1"/>
  <c r="F49" i="2"/>
  <c r="Q7" i="5"/>
  <c r="N11" i="2"/>
  <c r="U15" i="2"/>
  <c r="E25" i="2"/>
  <c r="D25" i="2"/>
  <c r="F25" i="2"/>
  <c r="I49" i="2"/>
  <c r="S7" i="5"/>
  <c r="AJ7" i="6"/>
  <c r="X4" i="6"/>
  <c r="W4" i="6"/>
  <c r="AK4" i="6"/>
  <c r="U13" i="2"/>
  <c r="T7" i="5"/>
  <c r="C49" i="2"/>
  <c r="A42" i="2"/>
  <c r="T7" i="6"/>
  <c r="E42" i="2"/>
  <c r="Z4" i="6"/>
  <c r="Y4" i="5"/>
  <c r="V6" i="2"/>
  <c r="AK4" i="5"/>
  <c r="B17" i="2"/>
  <c r="F17" i="2"/>
  <c r="I17" i="2"/>
  <c r="G17" i="2"/>
  <c r="C17" i="2"/>
  <c r="D17" i="2"/>
  <c r="E17" i="2"/>
  <c r="O6" i="2"/>
  <c r="R7" i="6"/>
  <c r="A18" i="2"/>
  <c r="AJ7" i="5"/>
  <c r="R7" i="5"/>
  <c r="N15" i="2"/>
  <c r="N13" i="2"/>
  <c r="G42" i="2"/>
  <c r="D42" i="2"/>
  <c r="F42" i="2"/>
  <c r="B42" i="2"/>
  <c r="C42" i="2"/>
  <c r="I42" i="2"/>
  <c r="V10" i="2"/>
  <c r="V8" i="2"/>
  <c r="V9" i="2"/>
  <c r="O9" i="2"/>
  <c r="O8" i="2"/>
  <c r="O10" i="2"/>
  <c r="D18" i="2"/>
  <c r="I18" i="2"/>
  <c r="C18" i="2"/>
  <c r="G18" i="2"/>
  <c r="F18" i="2"/>
  <c r="E18" i="2"/>
  <c r="H17" i="2" l="1"/>
  <c r="H49" i="2"/>
  <c r="H42" i="2"/>
  <c r="V5" i="5"/>
  <c r="AD4" i="5"/>
  <c r="AG4" i="5" s="1"/>
  <c r="AA4" i="5"/>
  <c r="V5" i="6"/>
  <c r="H25" i="2"/>
  <c r="AD4" i="6"/>
  <c r="AG4" i="6" s="1"/>
  <c r="AA4" i="6"/>
  <c r="H18" i="2"/>
  <c r="AB7" i="5"/>
  <c r="AL7" i="5"/>
  <c r="AC7" i="5"/>
  <c r="AF7" i="5" s="1"/>
  <c r="A7" i="5"/>
  <c r="C7" i="5" s="1"/>
  <c r="P7" i="5"/>
  <c r="AH7" i="5" s="1"/>
  <c r="AI6" i="5" s="1"/>
  <c r="H15" i="5"/>
  <c r="H2" i="5"/>
  <c r="D6" i="5"/>
  <c r="R42" i="5"/>
  <c r="AB7" i="6"/>
  <c r="AL7" i="6"/>
  <c r="AC7" i="6"/>
  <c r="AF7" i="6" s="1"/>
  <c r="A7" i="6"/>
  <c r="C7" i="6" s="1"/>
  <c r="P7" i="6"/>
  <c r="AH7" i="6" s="1"/>
  <c r="R42" i="6"/>
  <c r="H15" i="6"/>
  <c r="H2" i="6"/>
  <c r="D6" i="6"/>
  <c r="N14" i="2"/>
  <c r="O11" i="2"/>
  <c r="B18" i="2"/>
  <c r="D49" i="2"/>
  <c r="AK5" i="5"/>
  <c r="Y5" i="6"/>
  <c r="Y5" i="5"/>
  <c r="Z5" i="6"/>
  <c r="AK5" i="6"/>
  <c r="A50" i="2"/>
  <c r="O15" i="2"/>
  <c r="G50" i="2"/>
  <c r="U7" i="6"/>
  <c r="X5" i="5"/>
  <c r="Z5" i="5"/>
  <c r="W5" i="6"/>
  <c r="U7" i="5"/>
  <c r="I50" i="2"/>
  <c r="X5" i="6"/>
  <c r="V11" i="2"/>
  <c r="V15" i="2"/>
  <c r="Q8" i="6"/>
  <c r="E50" i="2"/>
  <c r="C50" i="2"/>
  <c r="S8" i="6"/>
  <c r="W5" i="5"/>
  <c r="A26" i="2"/>
  <c r="Q8" i="5"/>
  <c r="O13" i="2"/>
  <c r="T8" i="5"/>
  <c r="D50" i="2"/>
  <c r="F50" i="2"/>
  <c r="V14" i="2"/>
  <c r="P6" i="2"/>
  <c r="R8" i="6"/>
  <c r="AJ8" i="6"/>
  <c r="A19" i="2"/>
  <c r="T8" i="6"/>
  <c r="E26" i="2"/>
  <c r="G26" i="2"/>
  <c r="F26" i="2"/>
  <c r="D26" i="2"/>
  <c r="I26" i="2"/>
  <c r="C26" i="2"/>
  <c r="S8" i="5"/>
  <c r="AJ8" i="5"/>
  <c r="W6" i="2"/>
  <c r="R8" i="5"/>
  <c r="A43" i="2"/>
  <c r="U8" i="5"/>
  <c r="P8" i="2"/>
  <c r="P10" i="2"/>
  <c r="G19" i="2"/>
  <c r="D19" i="2"/>
  <c r="C19" i="2"/>
  <c r="I19" i="2"/>
  <c r="F19" i="2"/>
  <c r="E19" i="2"/>
  <c r="W8" i="2"/>
  <c r="W10" i="2"/>
  <c r="D43" i="2"/>
  <c r="E43" i="2"/>
  <c r="C43" i="2"/>
  <c r="G43" i="2"/>
  <c r="F43" i="2"/>
  <c r="B43" i="2"/>
  <c r="I43" i="2"/>
  <c r="H50" i="2" l="1"/>
  <c r="H43" i="2"/>
  <c r="AA5" i="5"/>
  <c r="AD5" i="5"/>
  <c r="AG5" i="5" s="1"/>
  <c r="V6" i="5"/>
  <c r="V6" i="6"/>
  <c r="H26" i="2"/>
  <c r="AA5" i="6"/>
  <c r="AD5" i="6"/>
  <c r="AG5" i="6" s="1"/>
  <c r="H19" i="2"/>
  <c r="AC8" i="5"/>
  <c r="AF8" i="5" s="1"/>
  <c r="AL8" i="5"/>
  <c r="AB8" i="5"/>
  <c r="P8" i="5"/>
  <c r="AH8" i="5" s="1"/>
  <c r="AI7" i="5" s="1"/>
  <c r="A8" i="5"/>
  <c r="C8" i="5" s="1"/>
  <c r="R43" i="5"/>
  <c r="D7" i="5"/>
  <c r="I15" i="5"/>
  <c r="I2" i="5"/>
  <c r="AC8" i="6"/>
  <c r="AF8" i="6" s="1"/>
  <c r="AL8" i="6"/>
  <c r="AB8" i="6"/>
  <c r="P8" i="6"/>
  <c r="AH8" i="6" s="1"/>
  <c r="A8" i="6"/>
  <c r="C8" i="6" s="1"/>
  <c r="D7" i="6"/>
  <c r="I15" i="6"/>
  <c r="I2" i="6"/>
  <c r="AI6" i="6"/>
  <c r="R43" i="6"/>
  <c r="P9" i="2"/>
  <c r="O14" i="2"/>
  <c r="W6" i="6"/>
  <c r="U8" i="6"/>
  <c r="Z6" i="6"/>
  <c r="W6" i="5"/>
  <c r="W9" i="2"/>
  <c r="Y6" i="6"/>
  <c r="Y6" i="5"/>
  <c r="Q9" i="5"/>
  <c r="W11" i="2"/>
  <c r="AK6" i="5"/>
  <c r="X6" i="6"/>
  <c r="W13" i="2"/>
  <c r="A51" i="2"/>
  <c r="F51" i="2"/>
  <c r="R9" i="5"/>
  <c r="U9" i="5"/>
  <c r="V13" i="2"/>
  <c r="Q9" i="6"/>
  <c r="X6" i="5"/>
  <c r="A27" i="2"/>
  <c r="D27" i="2"/>
  <c r="B19" i="2"/>
  <c r="E27" i="2"/>
  <c r="G51" i="2"/>
  <c r="S9" i="5"/>
  <c r="P11" i="2"/>
  <c r="Z6" i="5"/>
  <c r="P14" i="2"/>
  <c r="AK6" i="6"/>
  <c r="E51" i="2"/>
  <c r="I27" i="2"/>
  <c r="AJ9" i="5"/>
  <c r="A44" i="2"/>
  <c r="T9" i="5"/>
  <c r="W14" i="2"/>
  <c r="W15" i="2"/>
  <c r="C51" i="2"/>
  <c r="D51" i="2"/>
  <c r="I51" i="2"/>
  <c r="T9" i="6"/>
  <c r="S9" i="6"/>
  <c r="U9" i="6"/>
  <c r="A20" i="2"/>
  <c r="AJ9" i="6"/>
  <c r="F27" i="2"/>
  <c r="C27" i="2"/>
  <c r="G27" i="2"/>
  <c r="P15" i="2"/>
  <c r="G44" i="2"/>
  <c r="E44" i="2"/>
  <c r="C44" i="2"/>
  <c r="B44" i="2"/>
  <c r="D44" i="2"/>
  <c r="I44" i="2"/>
  <c r="F44" i="2"/>
  <c r="G20" i="2"/>
  <c r="F20" i="2"/>
  <c r="E20" i="2"/>
  <c r="D20" i="2"/>
  <c r="C20" i="2"/>
  <c r="H51" i="2" l="1"/>
  <c r="H44" i="2"/>
  <c r="V7" i="5"/>
  <c r="AD6" i="5"/>
  <c r="AG6" i="5" s="1"/>
  <c r="AA6" i="5"/>
  <c r="V7" i="6"/>
  <c r="H27" i="2"/>
  <c r="AD6" i="6"/>
  <c r="AG6" i="6" s="1"/>
  <c r="AA6" i="6"/>
  <c r="H20" i="2"/>
  <c r="AL9" i="5"/>
  <c r="AB9" i="5"/>
  <c r="AC9" i="5"/>
  <c r="AF9" i="5" s="1"/>
  <c r="A9" i="5"/>
  <c r="C9" i="5" s="1"/>
  <c r="P9" i="5"/>
  <c r="AH9" i="5" s="1"/>
  <c r="R44" i="5"/>
  <c r="J15" i="5"/>
  <c r="D8" i="5"/>
  <c r="J2" i="5"/>
  <c r="V8" i="5" s="1"/>
  <c r="AL9" i="6"/>
  <c r="A9" i="6"/>
  <c r="C9" i="6" s="1"/>
  <c r="P9" i="6"/>
  <c r="AH9" i="6" s="1"/>
  <c r="J2" i="6"/>
  <c r="V8" i="6" s="1"/>
  <c r="J15" i="6"/>
  <c r="D8" i="6"/>
  <c r="R44" i="6"/>
  <c r="AI7" i="6"/>
  <c r="Q10" i="6"/>
  <c r="A28" i="2"/>
  <c r="F28" i="2" s="1"/>
  <c r="G28" i="2"/>
  <c r="X7" i="5"/>
  <c r="P13" i="2"/>
  <c r="A52" i="2"/>
  <c r="D52" i="2"/>
  <c r="Y8" i="5"/>
  <c r="Z8" i="5"/>
  <c r="Y7" i="5"/>
  <c r="I28" i="2"/>
  <c r="R9" i="6"/>
  <c r="Y7" i="6"/>
  <c r="X7" i="6"/>
  <c r="R10" i="6"/>
  <c r="Z7" i="5"/>
  <c r="Z7" i="6"/>
  <c r="AK7" i="5"/>
  <c r="X8" i="5"/>
  <c r="D28" i="2"/>
  <c r="AK8" i="5"/>
  <c r="T10" i="6"/>
  <c r="E28" i="2"/>
  <c r="I20" i="2"/>
  <c r="S10" i="6"/>
  <c r="W8" i="5"/>
  <c r="AK8" i="6"/>
  <c r="W7" i="5"/>
  <c r="G52" i="2"/>
  <c r="X8" i="6"/>
  <c r="Q10" i="5"/>
  <c r="E52" i="2"/>
  <c r="Z8" i="6"/>
  <c r="C28" i="2"/>
  <c r="S10" i="5"/>
  <c r="W8" i="6"/>
  <c r="AJ10" i="6"/>
  <c r="A21" i="2"/>
  <c r="AK7" i="6"/>
  <c r="F21" i="2"/>
  <c r="B20" i="2"/>
  <c r="Y8" i="6"/>
  <c r="W7" i="6"/>
  <c r="E21" i="2"/>
  <c r="C52" i="2"/>
  <c r="I52" i="2"/>
  <c r="F52" i="2"/>
  <c r="T10" i="5"/>
  <c r="AJ10" i="5"/>
  <c r="U10" i="5"/>
  <c r="A45" i="2"/>
  <c r="R10" i="5"/>
  <c r="I21" i="2"/>
  <c r="G21" i="2"/>
  <c r="C21" i="2"/>
  <c r="D21" i="2"/>
  <c r="E45" i="2"/>
  <c r="G45" i="2"/>
  <c r="B45" i="2"/>
  <c r="F45" i="2"/>
  <c r="C45" i="2"/>
  <c r="I45" i="2"/>
  <c r="D45" i="2"/>
  <c r="AB9" i="6" l="1"/>
  <c r="AC9" i="6"/>
  <c r="AF9" i="6" s="1"/>
  <c r="H52" i="2"/>
  <c r="H45" i="2"/>
  <c r="AA7" i="5"/>
  <c r="AD7" i="5"/>
  <c r="AG7" i="5" s="1"/>
  <c r="H28" i="2"/>
  <c r="AA7" i="6"/>
  <c r="AD7" i="6"/>
  <c r="AG7" i="6" s="1"/>
  <c r="H21" i="2"/>
  <c r="AC10" i="5"/>
  <c r="AF10" i="5" s="1"/>
  <c r="AL10" i="5"/>
  <c r="AB10" i="5"/>
  <c r="AA8" i="5"/>
  <c r="AD8" i="5"/>
  <c r="AG8" i="5" s="1"/>
  <c r="P10" i="5"/>
  <c r="AH10" i="5" s="1"/>
  <c r="A10" i="5"/>
  <c r="C10" i="5" s="1"/>
  <c r="D9" i="5"/>
  <c r="K15" i="5"/>
  <c r="K2" i="5"/>
  <c r="V9" i="5" s="1"/>
  <c r="AI8" i="5"/>
  <c r="R45" i="5"/>
  <c r="AC10" i="6"/>
  <c r="AF10" i="6" s="1"/>
  <c r="AB10" i="6"/>
  <c r="AL10" i="6"/>
  <c r="P10" i="6"/>
  <c r="AH10" i="6" s="1"/>
  <c r="AI9" i="6" s="1"/>
  <c r="A10" i="6"/>
  <c r="C10" i="6" s="1"/>
  <c r="AA8" i="6"/>
  <c r="AD8" i="6"/>
  <c r="AG8" i="6" s="1"/>
  <c r="R45" i="6"/>
  <c r="D9" i="6"/>
  <c r="K15" i="6"/>
  <c r="K2" i="6"/>
  <c r="AI8" i="6"/>
  <c r="Z9" i="5"/>
  <c r="W9" i="5"/>
  <c r="Q11" i="5"/>
  <c r="U10" i="6"/>
  <c r="AK9" i="5"/>
  <c r="X9" i="5"/>
  <c r="T11" i="5"/>
  <c r="Y9" i="5"/>
  <c r="AJ11" i="5"/>
  <c r="Q11" i="6"/>
  <c r="B21" i="2"/>
  <c r="S11" i="5"/>
  <c r="R11" i="5"/>
  <c r="U11" i="6"/>
  <c r="R11" i="6"/>
  <c r="S11" i="6"/>
  <c r="AJ11" i="6"/>
  <c r="T11" i="6"/>
  <c r="V9" i="6" l="1"/>
  <c r="AB11" i="5"/>
  <c r="AL11" i="5"/>
  <c r="AC11" i="5"/>
  <c r="AF11" i="5" s="1"/>
  <c r="AD9" i="5"/>
  <c r="AG9" i="5" s="1"/>
  <c r="AA9" i="5"/>
  <c r="A11" i="5"/>
  <c r="C11" i="5" s="1"/>
  <c r="P11" i="5"/>
  <c r="AH11" i="5" s="1"/>
  <c r="AI10" i="5" s="1"/>
  <c r="L15" i="5"/>
  <c r="L2" i="5"/>
  <c r="V10" i="5" s="1"/>
  <c r="D10" i="5"/>
  <c r="R46" i="5"/>
  <c r="AI9" i="5"/>
  <c r="AB11" i="6"/>
  <c r="AL11" i="6"/>
  <c r="AC11" i="6"/>
  <c r="AF11" i="6" s="1"/>
  <c r="A11" i="6"/>
  <c r="C11" i="6" s="1"/>
  <c r="P11" i="6"/>
  <c r="AH11" i="6" s="1"/>
  <c r="L15" i="6"/>
  <c r="L2" i="6"/>
  <c r="V10" i="6" s="1"/>
  <c r="D10" i="6"/>
  <c r="R46" i="6"/>
  <c r="Y10" i="5"/>
  <c r="W10" i="6"/>
  <c r="U11" i="5"/>
  <c r="AK10" i="6"/>
  <c r="Z10" i="5"/>
  <c r="W9" i="6"/>
  <c r="Y10" i="6"/>
  <c r="X10" i="5"/>
  <c r="Z9" i="6"/>
  <c r="X10" i="6"/>
  <c r="AK9" i="6"/>
  <c r="AK10" i="5"/>
  <c r="X9" i="6"/>
  <c r="Y9" i="6"/>
  <c r="Q12" i="5"/>
  <c r="Z10" i="6"/>
  <c r="Q12" i="6"/>
  <c r="W10" i="5"/>
  <c r="T12" i="6"/>
  <c r="R12" i="6"/>
  <c r="R12" i="5"/>
  <c r="S12" i="5"/>
  <c r="T12" i="5"/>
  <c r="S12" i="6"/>
  <c r="AJ12" i="6"/>
  <c r="AA9" i="6" l="1"/>
  <c r="AD9" i="6"/>
  <c r="AG9" i="6" s="1"/>
  <c r="AC12" i="5"/>
  <c r="AF12" i="5" s="1"/>
  <c r="AB12" i="5"/>
  <c r="P12" i="5"/>
  <c r="AH12" i="5" s="1"/>
  <c r="AI11" i="5" s="1"/>
  <c r="A12" i="5"/>
  <c r="C12" i="5" s="1"/>
  <c r="AA10" i="5"/>
  <c r="AD10" i="5"/>
  <c r="AG10" i="5" s="1"/>
  <c r="D11" i="5"/>
  <c r="M15" i="5"/>
  <c r="M2" i="5"/>
  <c r="V11" i="5" s="1"/>
  <c r="R47" i="5"/>
  <c r="AB12" i="6"/>
  <c r="AC12" i="6"/>
  <c r="AF12" i="6" s="1"/>
  <c r="AL12" i="6"/>
  <c r="AA10" i="6"/>
  <c r="AD10" i="6"/>
  <c r="AG10" i="6" s="1"/>
  <c r="P12" i="6"/>
  <c r="AH12" i="6" s="1"/>
  <c r="AI11" i="6" s="1"/>
  <c r="A12" i="6"/>
  <c r="C12" i="6" s="1"/>
  <c r="R47" i="6"/>
  <c r="D11" i="6"/>
  <c r="M15" i="6"/>
  <c r="M2" i="6"/>
  <c r="V11" i="6" s="1"/>
  <c r="AI10" i="6"/>
  <c r="Z11" i="5"/>
  <c r="AK11" i="6"/>
  <c r="U12" i="6"/>
  <c r="X11" i="5"/>
  <c r="U12" i="5"/>
  <c r="Q13" i="5"/>
  <c r="T13" i="5"/>
  <c r="AJ12" i="5"/>
  <c r="Y11" i="6"/>
  <c r="W11" i="5"/>
  <c r="X11" i="6"/>
  <c r="AJ13" i="5"/>
  <c r="W11" i="6"/>
  <c r="AK11" i="5"/>
  <c r="Y11" i="5"/>
  <c r="Z11" i="6"/>
  <c r="Q13" i="6"/>
  <c r="S13" i="5"/>
  <c r="R13" i="5"/>
  <c r="T13" i="6"/>
  <c r="AJ13" i="6"/>
  <c r="S13" i="6"/>
  <c r="R13" i="6"/>
  <c r="AL12" i="5" l="1"/>
  <c r="AB13" i="5"/>
  <c r="AC13" i="5"/>
  <c r="AF13" i="5" s="1"/>
  <c r="AL13" i="5"/>
  <c r="AD11" i="5"/>
  <c r="AG11" i="5" s="1"/>
  <c r="AA11" i="5"/>
  <c r="A13" i="5"/>
  <c r="C13" i="5" s="1"/>
  <c r="P13" i="5"/>
  <c r="AH13" i="5" s="1"/>
  <c r="AI12" i="5" s="1"/>
  <c r="R48" i="5"/>
  <c r="N15" i="5"/>
  <c r="D12" i="5"/>
  <c r="N2" i="5"/>
  <c r="V12" i="5" s="1"/>
  <c r="AB13" i="6"/>
  <c r="AC13" i="6"/>
  <c r="AF13" i="6" s="1"/>
  <c r="AL13" i="6"/>
  <c r="AD11" i="6"/>
  <c r="AG11" i="6" s="1"/>
  <c r="AA11" i="6"/>
  <c r="A13" i="6"/>
  <c r="C13" i="6" s="1"/>
  <c r="P13" i="6"/>
  <c r="AH13" i="6" s="1"/>
  <c r="AI12" i="6" s="1"/>
  <c r="N15" i="6"/>
  <c r="N2" i="6"/>
  <c r="V12" i="6" s="1"/>
  <c r="D12" i="6"/>
  <c r="R48" i="6"/>
  <c r="X12" i="5"/>
  <c r="W12" i="6"/>
  <c r="Q14" i="5"/>
  <c r="Z12" i="6"/>
  <c r="U13" i="6"/>
  <c r="Y12" i="5"/>
  <c r="Z12" i="5"/>
  <c r="Y12" i="6"/>
  <c r="X12" i="6"/>
  <c r="AK12" i="5"/>
  <c r="AK12" i="6"/>
  <c r="U13" i="5"/>
  <c r="Q14" i="6"/>
  <c r="W12" i="5"/>
  <c r="P14" i="5" l="1"/>
  <c r="AA12" i="5"/>
  <c r="AD12" i="5"/>
  <c r="AG12" i="5" s="1"/>
  <c r="D13" i="5"/>
  <c r="O15" i="5"/>
  <c r="O2" i="5"/>
  <c r="V13" i="5" s="1"/>
  <c r="R49" i="5"/>
  <c r="AA12" i="6"/>
  <c r="AD12" i="6"/>
  <c r="AG12" i="6" s="1"/>
  <c r="P14" i="6"/>
  <c r="D13" i="6"/>
  <c r="O2" i="6"/>
  <c r="V13" i="6" s="1"/>
  <c r="O15" i="6"/>
  <c r="R49" i="6"/>
  <c r="Q15" i="5"/>
  <c r="X13" i="6"/>
  <c r="Y13" i="6"/>
  <c r="X13" i="5"/>
  <c r="Z13" i="5"/>
  <c r="Z13" i="6"/>
  <c r="AK13" i="6"/>
  <c r="Y13" i="5"/>
  <c r="W13" i="6"/>
  <c r="Q15" i="6"/>
  <c r="W13" i="5"/>
  <c r="Q16" i="5"/>
  <c r="AK13" i="5"/>
  <c r="Q16" i="6"/>
  <c r="AD13" i="5" l="1"/>
  <c r="AG13" i="5" s="1"/>
  <c r="AA13" i="5"/>
  <c r="P15" i="5"/>
  <c r="P16" i="5"/>
  <c r="P16" i="6"/>
  <c r="AD13" i="6"/>
  <c r="AG13" i="6" s="1"/>
  <c r="AA13" i="6"/>
  <c r="P15" i="6"/>
  <c r="AC35" i="2" l="1"/>
  <c r="AF35" i="2"/>
  <c r="AD35" i="2"/>
  <c r="AA35" i="2"/>
  <c r="AA32" i="2"/>
  <c r="AK6" i="2" l="1"/>
  <c r="AD6" i="2"/>
  <c r="J7" i="2" s="1"/>
  <c r="AC36" i="2"/>
  <c r="AF36" i="2"/>
  <c r="AD36" i="2"/>
  <c r="AA36" i="2"/>
  <c r="Q7" i="2" l="1"/>
  <c r="AE6" i="2"/>
  <c r="K7" i="2" s="1"/>
  <c r="AC37" i="2"/>
  <c r="AL6" i="2"/>
  <c r="R7" i="2" s="1"/>
  <c r="AF37" i="2"/>
  <c r="AA37" i="2"/>
  <c r="AD37" i="2"/>
  <c r="B47" i="2" l="1"/>
  <c r="B23" i="2"/>
  <c r="R12" i="2"/>
  <c r="K12" i="2"/>
  <c r="AC38" i="2"/>
  <c r="AF38" i="2"/>
  <c r="Y6" i="2"/>
  <c r="AM6" i="2"/>
  <c r="S7" i="2" s="1"/>
  <c r="AF6" i="2"/>
  <c r="L7" i="2" s="1"/>
  <c r="AA38" i="2"/>
  <c r="AD38" i="2"/>
  <c r="B48" i="2" l="1"/>
  <c r="B24" i="2"/>
  <c r="S12" i="2"/>
  <c r="L12" i="2"/>
  <c r="AG6" i="2"/>
  <c r="M7" i="2" s="1"/>
  <c r="AC39" i="2"/>
  <c r="AF39" i="2"/>
  <c r="AN6" i="2"/>
  <c r="T7" i="2" s="1"/>
  <c r="AC48" i="2"/>
  <c r="AF49" i="2"/>
  <c r="AF48" i="2"/>
  <c r="AC49" i="2"/>
  <c r="AD39" i="2"/>
  <c r="AA48" i="2"/>
  <c r="AA49" i="2"/>
  <c r="AD49" i="2"/>
  <c r="AD48" i="2"/>
  <c r="AA39" i="2"/>
  <c r="B49" i="2" l="1"/>
  <c r="B25" i="2"/>
  <c r="T12" i="2"/>
  <c r="M12" i="2"/>
  <c r="AA6" i="2"/>
  <c r="AH6" i="2"/>
  <c r="N7" i="2" s="1"/>
  <c r="AO6" i="2"/>
  <c r="U7" i="2" s="1"/>
  <c r="AC40" i="2"/>
  <c r="AF40" i="2"/>
  <c r="AA40" i="2"/>
  <c r="AD40" i="2"/>
  <c r="B50" i="2" l="1"/>
  <c r="B26" i="2"/>
  <c r="AF50" i="2"/>
  <c r="AC50" i="2"/>
  <c r="U12" i="2"/>
  <c r="N12" i="2"/>
  <c r="AC41" i="2"/>
  <c r="AB6" i="2"/>
  <c r="AI6" i="2"/>
  <c r="O7" i="2" s="1"/>
  <c r="AP6" i="2"/>
  <c r="V7" i="2" s="1"/>
  <c r="AF41" i="2"/>
  <c r="AD41" i="2"/>
  <c r="AA50" i="2"/>
  <c r="AD50" i="2"/>
  <c r="AA41" i="2"/>
  <c r="B51" i="2" l="1"/>
  <c r="B27" i="2"/>
  <c r="AF51" i="2"/>
  <c r="AJ6" i="2"/>
  <c r="P7" i="2" s="1"/>
  <c r="P12" i="2" s="1"/>
  <c r="AC51" i="2"/>
  <c r="AQ6" i="2"/>
  <c r="W7" i="2" s="1"/>
  <c r="W12" i="2" s="1"/>
  <c r="V12" i="2"/>
  <c r="O12" i="2"/>
  <c r="AC6" i="2"/>
  <c r="AF42" i="2"/>
  <c r="AC42" i="2"/>
  <c r="AD42" i="2"/>
  <c r="AA42" i="2"/>
  <c r="AA51" i="2"/>
  <c r="AD51" i="2"/>
  <c r="B52" i="2" l="1"/>
  <c r="B28" i="2"/>
  <c r="AF52" i="2"/>
  <c r="AC52" i="2"/>
  <c r="AF43" i="2"/>
  <c r="AC43" i="2"/>
  <c r="AA43" i="2"/>
  <c r="AD43" i="2"/>
  <c r="AA52" i="2"/>
  <c r="AD52" i="2"/>
  <c r="AF54" i="2" l="1"/>
  <c r="AF53" i="2"/>
  <c r="AC53" i="2"/>
  <c r="AC54" i="2"/>
  <c r="AC44" i="2"/>
  <c r="AF44" i="2"/>
  <c r="AD54" i="2"/>
  <c r="AA53" i="2"/>
  <c r="AA54" i="2"/>
  <c r="AD53" i="2"/>
  <c r="AD44" i="2"/>
  <c r="AA44" i="2"/>
  <c r="AF46" i="2" l="1"/>
  <c r="AC45" i="2"/>
  <c r="AC46" i="2"/>
  <c r="AF45" i="2"/>
  <c r="AA45" i="2"/>
  <c r="AA46" i="2"/>
  <c r="AD46" i="2"/>
  <c r="AD45" i="2"/>
</calcChain>
</file>

<file path=xl/sharedStrings.xml><?xml version="1.0" encoding="utf-8"?>
<sst xmlns="http://schemas.openxmlformats.org/spreadsheetml/2006/main" count="75" uniqueCount="23">
  <si>
    <t>Bid</t>
  </si>
  <si>
    <t>Ask</t>
  </si>
  <si>
    <t>S</t>
  </si>
  <si>
    <t>Split B&amp;A</t>
  </si>
  <si>
    <t>Symbol Check</t>
  </si>
  <si>
    <t xml:space="preserve">  </t>
  </si>
  <si>
    <t>Spreads</t>
  </si>
  <si>
    <t>QO</t>
  </si>
  <si>
    <t>ET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</si>
  <si>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</si>
  <si>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</si>
  <si>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</si>
  <si>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</si>
  <si>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</si>
  <si>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</si>
  <si>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</si>
  <si>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</si>
  <si>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LastTradeToday</t>
  </si>
  <si>
    <t>Y_Settlement</t>
  </si>
  <si>
    <t xml:space="preserve"> Spreads</t>
  </si>
  <si>
    <t>Designed by Thom Hartle</t>
  </si>
  <si>
    <t xml:space="preserve">  CQG, Inc., Copyright © 2015</t>
  </si>
  <si>
    <t xml:space="preserve">Current Time: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</si>
</sst>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0.000"/>
    <numFmt numFmtId="166" formatCode="0.0000"/>
    <numFmt numFmtId="167" formatCode="h:mm:ss;@"/>
  </numFmts>
  <fonts count="22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24"/>
      <color theme="0"/>
      <name val="Century Gothic"/>
      <family val="2"/>
    </font>
    <font>
      <sz val="11"/>
      <color theme="0"/>
      <name val="Arial"/>
      <family val="2"/>
    </font>
    <font>
      <sz val="9.5"/>
      <color rgb="FF00B050"/>
      <name val="Century Gothic"/>
      <family val="2"/>
    </font>
    <font>
      <sz val="12"/>
      <color rgb="FF00B05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5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rgb="FFFF0000"/>
      </right>
      <top style="thin">
        <color rgb="FFFF0000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theme="3"/>
      </left>
      <right style="thin">
        <color rgb="FFFF0000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6" fillId="2" borderId="0" xfId="0" applyFont="1" applyFill="1"/>
    <xf numFmtId="0" fontId="3" fillId="4" borderId="0" xfId="0" applyFont="1" applyFill="1" applyBorder="1" applyAlignment="1">
      <alignment horizontal="center"/>
    </xf>
    <xf numFmtId="2" fontId="9" fillId="3" borderId="5" xfId="0" applyNumberFormat="1" applyFont="1" applyFill="1" applyBorder="1" applyAlignment="1">
      <alignment horizontal="center" vertical="center" shrinkToFit="1"/>
    </xf>
    <xf numFmtId="1" fontId="9" fillId="3" borderId="0" xfId="0" applyNumberFormat="1" applyFont="1" applyFill="1" applyBorder="1" applyAlignment="1">
      <alignment horizontal="center" vertical="center" shrinkToFit="1"/>
    </xf>
    <xf numFmtId="2" fontId="9" fillId="3" borderId="0" xfId="0" applyNumberFormat="1" applyFont="1" applyFill="1" applyBorder="1" applyAlignment="1">
      <alignment horizontal="center" vertical="center" shrinkToFit="1"/>
    </xf>
    <xf numFmtId="165" fontId="11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 shrinkToFit="1"/>
    </xf>
    <xf numFmtId="2" fontId="8" fillId="2" borderId="17" xfId="0" applyNumberFormat="1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shrinkToFit="1"/>
    </xf>
    <xf numFmtId="0" fontId="8" fillId="4" borderId="17" xfId="0" applyFont="1" applyFill="1" applyBorder="1" applyAlignment="1">
      <alignment horizontal="center" shrinkToFit="1"/>
    </xf>
    <xf numFmtId="2" fontId="8" fillId="2" borderId="15" xfId="0" applyNumberFormat="1" applyFont="1" applyFill="1" applyBorder="1" applyAlignment="1">
      <alignment shrinkToFit="1"/>
    </xf>
    <xf numFmtId="0" fontId="13" fillId="2" borderId="0" xfId="0" applyFont="1" applyFill="1"/>
    <xf numFmtId="0" fontId="12" fillId="2" borderId="0" xfId="0" applyFont="1" applyFill="1"/>
    <xf numFmtId="2" fontId="8" fillId="2" borderId="22" xfId="0" applyNumberFormat="1" applyFont="1" applyFill="1" applyBorder="1" applyAlignment="1">
      <alignment shrinkToFit="1"/>
    </xf>
    <xf numFmtId="0" fontId="14" fillId="2" borderId="0" xfId="0" applyFont="1" applyFill="1"/>
    <xf numFmtId="0" fontId="15" fillId="2" borderId="0" xfId="0" applyFont="1" applyFill="1"/>
    <xf numFmtId="2" fontId="3" fillId="5" borderId="29" xfId="0" applyNumberFormat="1" applyFont="1" applyFill="1" applyBorder="1" applyAlignment="1">
      <alignment horizontal="center"/>
    </xf>
    <xf numFmtId="2" fontId="3" fillId="5" borderId="30" xfId="0" applyNumberFormat="1" applyFont="1" applyFill="1" applyBorder="1" applyAlignment="1">
      <alignment horizontal="center"/>
    </xf>
    <xf numFmtId="0" fontId="16" fillId="6" borderId="39" xfId="1" applyFont="1" applyFill="1" applyBorder="1" applyAlignment="1">
      <alignment horizontal="right" vertical="center"/>
    </xf>
    <xf numFmtId="0" fontId="16" fillId="6" borderId="39" xfId="0" applyFont="1" applyFill="1" applyBorder="1"/>
    <xf numFmtId="0" fontId="16" fillId="6" borderId="40" xfId="0" applyFont="1" applyFill="1" applyBorder="1"/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16" fillId="6" borderId="39" xfId="0" applyNumberFormat="1" applyFont="1" applyFill="1" applyBorder="1" applyAlignment="1">
      <alignment vertical="center"/>
    </xf>
    <xf numFmtId="3" fontId="8" fillId="2" borderId="25" xfId="0" applyNumberFormat="1" applyFont="1" applyFill="1" applyBorder="1" applyAlignment="1">
      <alignment shrinkToFit="1"/>
    </xf>
    <xf numFmtId="0" fontId="8" fillId="11" borderId="24" xfId="0" applyFont="1" applyFill="1" applyBorder="1" applyAlignment="1">
      <alignment horizontal="center" shrinkToFit="1"/>
    </xf>
    <xf numFmtId="2" fontId="8" fillId="2" borderId="15" xfId="0" applyNumberFormat="1" applyFont="1" applyFill="1" applyBorder="1" applyAlignment="1">
      <alignment horizontal="center" shrinkToFit="1"/>
    </xf>
    <xf numFmtId="2" fontId="8" fillId="2" borderId="22" xfId="0" applyNumberFormat="1" applyFont="1" applyFill="1" applyBorder="1" applyAlignment="1">
      <alignment horizontal="center" shrinkToFit="1"/>
    </xf>
    <xf numFmtId="0" fontId="17" fillId="11" borderId="17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 vertical="center" shrinkToFit="1"/>
    </xf>
    <xf numFmtId="0" fontId="17" fillId="11" borderId="17" xfId="0" applyFont="1" applyFill="1" applyBorder="1" applyAlignment="1">
      <alignment horizontal="center" vertical="center" shrinkToFit="1"/>
    </xf>
    <xf numFmtId="0" fontId="3" fillId="4" borderId="18" xfId="0" quotePrefix="1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 shrinkToFit="1"/>
    </xf>
    <xf numFmtId="0" fontId="17" fillId="11" borderId="28" xfId="0" applyFont="1" applyFill="1" applyBorder="1" applyAlignment="1">
      <alignment horizontal="center" shrinkToFit="1"/>
    </xf>
    <xf numFmtId="0" fontId="3" fillId="4" borderId="41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quotePrefix="1" applyFont="1" applyFill="1"/>
    <xf numFmtId="2" fontId="3" fillId="2" borderId="32" xfId="0" applyNumberFormat="1" applyFont="1" applyFill="1" applyBorder="1" applyAlignment="1">
      <alignment horizontal="center"/>
    </xf>
    <xf numFmtId="2" fontId="3" fillId="2" borderId="33" xfId="0" applyNumberFormat="1" applyFont="1" applyFill="1" applyBorder="1" applyAlignment="1">
      <alignment horizontal="center"/>
    </xf>
    <xf numFmtId="3" fontId="8" fillId="2" borderId="46" xfId="0" applyNumberFormat="1" applyFont="1" applyFill="1" applyBorder="1" applyAlignment="1">
      <alignment shrinkToFit="1"/>
    </xf>
    <xf numFmtId="2" fontId="3" fillId="2" borderId="34" xfId="0" applyNumberFormat="1" applyFont="1" applyFill="1" applyBorder="1" applyAlignment="1">
      <alignment horizontal="center"/>
    </xf>
    <xf numFmtId="2" fontId="3" fillId="2" borderId="47" xfId="0" applyNumberFormat="1" applyFont="1" applyFill="1" applyBorder="1" applyAlignment="1">
      <alignment horizontal="center"/>
    </xf>
    <xf numFmtId="2" fontId="3" fillId="2" borderId="48" xfId="0" applyNumberFormat="1" applyFont="1" applyFill="1" applyBorder="1" applyAlignment="1">
      <alignment horizontal="center"/>
    </xf>
    <xf numFmtId="2" fontId="3" fillId="3" borderId="47" xfId="0" applyNumberFormat="1" applyFont="1" applyFill="1" applyBorder="1" applyAlignment="1">
      <alignment horizontal="center" shrinkToFit="1"/>
    </xf>
    <xf numFmtId="2" fontId="3" fillId="3" borderId="48" xfId="0" applyNumberFormat="1" applyFont="1" applyFill="1" applyBorder="1" applyAlignment="1">
      <alignment horizontal="center" shrinkToFit="1"/>
    </xf>
    <xf numFmtId="2" fontId="3" fillId="2" borderId="35" xfId="0" applyNumberFormat="1" applyFont="1" applyFill="1" applyBorder="1" applyAlignment="1">
      <alignment horizontal="center"/>
    </xf>
    <xf numFmtId="2" fontId="3" fillId="2" borderId="36" xfId="0" applyNumberFormat="1" applyFont="1" applyFill="1" applyBorder="1" applyAlignment="1">
      <alignment horizontal="center"/>
    </xf>
    <xf numFmtId="2" fontId="3" fillId="2" borderId="37" xfId="0" applyNumberFormat="1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 shrinkToFit="1"/>
    </xf>
    <xf numFmtId="0" fontId="3" fillId="3" borderId="30" xfId="0" applyFont="1" applyFill="1" applyBorder="1" applyAlignment="1">
      <alignment horizontal="center" shrinkToFit="1"/>
    </xf>
    <xf numFmtId="0" fontId="3" fillId="2" borderId="30" xfId="0" applyFont="1" applyFill="1" applyBorder="1"/>
    <xf numFmtId="0" fontId="6" fillId="2" borderId="31" xfId="0" applyFont="1" applyFill="1" applyBorder="1"/>
    <xf numFmtId="2" fontId="3" fillId="3" borderId="49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6" fillId="2" borderId="50" xfId="0" applyFont="1" applyFill="1" applyBorder="1"/>
    <xf numFmtId="2" fontId="3" fillId="3" borderId="49" xfId="0" applyNumberFormat="1" applyFont="1" applyFill="1" applyBorder="1" applyAlignment="1">
      <alignment horizontal="right"/>
    </xf>
    <xf numFmtId="0" fontId="3" fillId="3" borderId="49" xfId="0" applyFont="1" applyFill="1" applyBorder="1" applyAlignment="1">
      <alignment horizontal="right"/>
    </xf>
    <xf numFmtId="2" fontId="3" fillId="2" borderId="49" xfId="0" applyNumberFormat="1" applyFont="1" applyFill="1" applyBorder="1" applyAlignment="1">
      <alignment horizontal="right"/>
    </xf>
    <xf numFmtId="2" fontId="3" fillId="2" borderId="32" xfId="0" applyNumberFormat="1" applyFont="1" applyFill="1" applyBorder="1" applyAlignment="1">
      <alignment horizontal="right"/>
    </xf>
    <xf numFmtId="0" fontId="3" fillId="2" borderId="33" xfId="0" applyFont="1" applyFill="1" applyBorder="1"/>
    <xf numFmtId="0" fontId="6" fillId="2" borderId="34" xfId="0" applyFont="1" applyFill="1" applyBorder="1"/>
    <xf numFmtId="2" fontId="3" fillId="2" borderId="47" xfId="0" applyNumberFormat="1" applyFont="1" applyFill="1" applyBorder="1" applyAlignment="1">
      <alignment horizontal="right"/>
    </xf>
    <xf numFmtId="0" fontId="6" fillId="2" borderId="48" xfId="0" applyFont="1" applyFill="1" applyBorder="1"/>
    <xf numFmtId="0" fontId="3" fillId="2" borderId="47" xfId="0" applyFont="1" applyFill="1" applyBorder="1" applyAlignment="1">
      <alignment horizontal="right"/>
    </xf>
    <xf numFmtId="2" fontId="3" fillId="2" borderId="35" xfId="0" applyNumberFormat="1" applyFont="1" applyFill="1" applyBorder="1" applyAlignment="1">
      <alignment horizontal="right"/>
    </xf>
    <xf numFmtId="0" fontId="3" fillId="2" borderId="36" xfId="0" applyFont="1" applyFill="1" applyBorder="1"/>
    <xf numFmtId="0" fontId="6" fillId="2" borderId="37" xfId="0" applyFont="1" applyFill="1" applyBorder="1"/>
    <xf numFmtId="0" fontId="3" fillId="2" borderId="47" xfId="0" applyFont="1" applyFill="1" applyBorder="1"/>
    <xf numFmtId="0" fontId="3" fillId="2" borderId="35" xfId="0" applyFont="1" applyFill="1" applyBorder="1"/>
    <xf numFmtId="0" fontId="3" fillId="3" borderId="47" xfId="0" applyFont="1" applyFill="1" applyBorder="1" applyAlignment="1">
      <alignment horizontal="center" shrinkToFit="1"/>
    </xf>
    <xf numFmtId="0" fontId="3" fillId="3" borderId="48" xfId="0" applyFont="1" applyFill="1" applyBorder="1" applyAlignment="1">
      <alignment horizontal="center" shrinkToFit="1"/>
    </xf>
    <xf numFmtId="0" fontId="3" fillId="2" borderId="36" xfId="0" applyFont="1" applyFill="1" applyBorder="1" applyAlignment="1">
      <alignment horizontal="center"/>
    </xf>
    <xf numFmtId="0" fontId="3" fillId="2" borderId="32" xfId="0" applyFont="1" applyFill="1" applyBorder="1"/>
    <xf numFmtId="0" fontId="3" fillId="2" borderId="35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/>
    </xf>
    <xf numFmtId="2" fontId="19" fillId="5" borderId="21" xfId="0" applyNumberFormat="1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3" fontId="19" fillId="5" borderId="23" xfId="0" applyNumberFormat="1" applyFont="1" applyFill="1" applyBorder="1" applyAlignment="1">
      <alignment horizontal="center" vertical="center"/>
    </xf>
    <xf numFmtId="2" fontId="19" fillId="5" borderId="26" xfId="0" applyNumberFormat="1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9" fillId="5" borderId="51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1" fontId="19" fillId="5" borderId="45" xfId="0" applyNumberFormat="1" applyFont="1" applyFill="1" applyBorder="1" applyAlignment="1">
      <alignment horizontal="center" vertical="center"/>
    </xf>
    <xf numFmtId="2" fontId="8" fillId="2" borderId="52" xfId="0" applyNumberFormat="1" applyFont="1" applyFill="1" applyBorder="1" applyAlignment="1">
      <alignment horizontal="center" shrinkToFit="1"/>
    </xf>
    <xf numFmtId="2" fontId="8" fillId="2" borderId="52" xfId="0" applyNumberFormat="1" applyFont="1" applyFill="1" applyBorder="1" applyAlignment="1">
      <alignment shrinkToFit="1"/>
    </xf>
    <xf numFmtId="3" fontId="8" fillId="2" borderId="53" xfId="0" applyNumberFormat="1" applyFont="1" applyFill="1" applyBorder="1" applyAlignment="1">
      <alignment shrinkToFit="1"/>
    </xf>
    <xf numFmtId="0" fontId="7" fillId="3" borderId="9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2" fontId="9" fillId="8" borderId="10" xfId="0" applyNumberFormat="1" applyFont="1" applyFill="1" applyBorder="1" applyAlignment="1">
      <alignment horizontal="center" vertical="center" shrinkToFit="1"/>
    </xf>
    <xf numFmtId="2" fontId="9" fillId="8" borderId="2" xfId="0" applyNumberFormat="1" applyFont="1" applyFill="1" applyBorder="1" applyAlignment="1">
      <alignment horizontal="center" vertical="center" shrinkToFit="1"/>
    </xf>
    <xf numFmtId="0" fontId="18" fillId="5" borderId="19" xfId="0" applyFont="1" applyFill="1" applyBorder="1" applyAlignment="1" applyProtection="1">
      <alignment horizontal="center" vertical="center" shrinkToFit="1"/>
    </xf>
    <xf numFmtId="0" fontId="18" fillId="5" borderId="43" xfId="0" applyFont="1" applyFill="1" applyBorder="1" applyAlignment="1" applyProtection="1">
      <alignment horizontal="center" vertical="center" shrinkToFit="1"/>
    </xf>
    <xf numFmtId="1" fontId="9" fillId="8" borderId="12" xfId="0" applyNumberFormat="1" applyFont="1" applyFill="1" applyBorder="1" applyAlignment="1">
      <alignment horizontal="center" vertical="center" shrinkToFit="1"/>
    </xf>
    <xf numFmtId="1" fontId="9" fillId="8" borderId="1" xfId="0" applyNumberFormat="1" applyFont="1" applyFill="1" applyBorder="1" applyAlignment="1">
      <alignment horizontal="center" vertical="center" shrinkToFit="1"/>
    </xf>
    <xf numFmtId="2" fontId="9" fillId="8" borderId="12" xfId="0" applyNumberFormat="1" applyFont="1" applyFill="1" applyBorder="1" applyAlignment="1">
      <alignment horizontal="center" vertical="center" shrinkToFit="1"/>
    </xf>
    <xf numFmtId="2" fontId="9" fillId="8" borderId="1" xfId="0" applyNumberFormat="1" applyFont="1" applyFill="1" applyBorder="1" applyAlignment="1">
      <alignment horizontal="center" vertical="center" shrinkToFit="1"/>
    </xf>
    <xf numFmtId="2" fontId="11" fillId="10" borderId="5" xfId="0" applyNumberFormat="1" applyFont="1" applyFill="1" applyBorder="1" applyAlignment="1">
      <alignment horizontal="center" vertical="center"/>
    </xf>
    <xf numFmtId="2" fontId="11" fillId="10" borderId="0" xfId="0" applyNumberFormat="1" applyFont="1" applyFill="1" applyBorder="1" applyAlignment="1">
      <alignment horizontal="center" vertical="center"/>
    </xf>
    <xf numFmtId="2" fontId="11" fillId="10" borderId="2" xfId="0" applyNumberFormat="1" applyFont="1" applyFill="1" applyBorder="1" applyAlignment="1">
      <alignment horizontal="center" vertical="center"/>
    </xf>
    <xf numFmtId="2" fontId="11" fillId="10" borderId="1" xfId="0" applyNumberFormat="1" applyFont="1" applyFill="1" applyBorder="1" applyAlignment="1">
      <alignment horizontal="center" vertical="center"/>
    </xf>
    <xf numFmtId="165" fontId="11" fillId="10" borderId="0" xfId="0" applyNumberFormat="1" applyFont="1" applyFill="1" applyBorder="1" applyAlignment="1">
      <alignment horizontal="center" vertical="center"/>
    </xf>
    <xf numFmtId="165" fontId="11" fillId="10" borderId="1" xfId="0" applyNumberFormat="1" applyFont="1" applyFill="1" applyBorder="1" applyAlignment="1">
      <alignment horizontal="center" vertical="center"/>
    </xf>
    <xf numFmtId="2" fontId="9" fillId="7" borderId="4" xfId="0" applyNumberFormat="1" applyFont="1" applyFill="1" applyBorder="1" applyAlignment="1">
      <alignment horizontal="center" vertical="center" shrinkToFit="1"/>
    </xf>
    <xf numFmtId="2" fontId="9" fillId="7" borderId="16" xfId="0" applyNumberFormat="1" applyFont="1" applyFill="1" applyBorder="1" applyAlignment="1">
      <alignment horizontal="center" vertical="center" shrinkToFit="1"/>
    </xf>
    <xf numFmtId="1" fontId="9" fillId="7" borderId="3" xfId="0" applyNumberFormat="1" applyFont="1" applyFill="1" applyBorder="1" applyAlignment="1">
      <alignment horizontal="center" vertical="center" shrinkToFit="1"/>
    </xf>
    <xf numFmtId="1" fontId="9" fillId="7" borderId="11" xfId="0" applyNumberFormat="1" applyFont="1" applyFill="1" applyBorder="1" applyAlignment="1">
      <alignment horizontal="center" vertical="center" shrinkToFit="1"/>
    </xf>
    <xf numFmtId="2" fontId="9" fillId="7" borderId="3" xfId="0" applyNumberFormat="1" applyFont="1" applyFill="1" applyBorder="1" applyAlignment="1">
      <alignment horizontal="center" vertical="center" shrinkToFit="1"/>
    </xf>
    <xf numFmtId="2" fontId="9" fillId="7" borderId="13" xfId="0" applyNumberFormat="1" applyFont="1" applyFill="1" applyBorder="1" applyAlignment="1">
      <alignment horizontal="center" vertical="center" shrinkToFit="1"/>
    </xf>
    <xf numFmtId="2" fontId="9" fillId="7" borderId="11" xfId="0" applyNumberFormat="1" applyFont="1" applyFill="1" applyBorder="1" applyAlignment="1">
      <alignment horizontal="center" vertical="center" shrinkToFit="1"/>
    </xf>
    <xf numFmtId="2" fontId="9" fillId="7" borderId="14" xfId="0" applyNumberFormat="1" applyFont="1" applyFill="1" applyBorder="1" applyAlignment="1">
      <alignment horizontal="center" vertical="center" shrinkToFit="1"/>
    </xf>
    <xf numFmtId="166" fontId="10" fillId="9" borderId="5" xfId="0" applyNumberFormat="1" applyFont="1" applyFill="1" applyBorder="1" applyAlignment="1">
      <alignment horizontal="center" vertical="center" shrinkToFit="1"/>
    </xf>
    <xf numFmtId="166" fontId="10" fillId="9" borderId="0" xfId="0" applyNumberFormat="1" applyFont="1" applyFill="1" applyBorder="1" applyAlignment="1">
      <alignment horizontal="center" vertical="center" shrinkToFit="1"/>
    </xf>
    <xf numFmtId="0" fontId="8" fillId="12" borderId="20" xfId="0" applyFont="1" applyFill="1" applyBorder="1" applyAlignment="1">
      <alignment horizontal="center"/>
    </xf>
    <xf numFmtId="164" fontId="16" fillId="6" borderId="39" xfId="0" applyNumberFormat="1" applyFont="1" applyFill="1" applyBorder="1" applyAlignment="1">
      <alignment horizontal="left" vertical="center"/>
    </xf>
    <xf numFmtId="0" fontId="8" fillId="12" borderId="17" xfId="0" applyFont="1" applyFill="1" applyBorder="1" applyAlignment="1">
      <alignment horizontal="center"/>
    </xf>
    <xf numFmtId="164" fontId="16" fillId="6" borderId="39" xfId="1" applyNumberFormat="1" applyFont="1" applyFill="1" applyBorder="1" applyAlignment="1">
      <alignment horizontal="left" vertical="center"/>
    </xf>
    <xf numFmtId="0" fontId="18" fillId="5" borderId="19" xfId="0" applyFont="1" applyFill="1" applyBorder="1" applyAlignment="1">
      <alignment horizontal="center" vertical="center" shrinkToFit="1"/>
    </xf>
    <xf numFmtId="0" fontId="18" fillId="5" borderId="43" xfId="0" applyFont="1" applyFill="1" applyBorder="1" applyAlignment="1">
      <alignment horizontal="center" vertical="center" shrinkToFit="1"/>
    </xf>
    <xf numFmtId="0" fontId="16" fillId="6" borderId="39" xfId="1" applyFont="1" applyFill="1" applyBorder="1" applyAlignment="1">
      <alignment horizontal="center" vertical="center"/>
    </xf>
    <xf numFmtId="0" fontId="16" fillId="6" borderId="39" xfId="1" applyFont="1" applyFill="1" applyBorder="1" applyAlignment="1">
      <alignment horizontal="right" vertical="center"/>
    </xf>
    <xf numFmtId="0" fontId="16" fillId="6" borderId="38" xfId="1" applyFont="1" applyFill="1" applyBorder="1" applyAlignment="1">
      <alignment horizontal="center" vertical="center"/>
    </xf>
    <xf numFmtId="0" fontId="16" fillId="13" borderId="33" xfId="1" applyFont="1" applyFill="1" applyBorder="1" applyAlignment="1">
      <alignment horizontal="center" vertical="center"/>
    </xf>
    <xf numFmtId="167" fontId="21" fillId="5" borderId="33" xfId="0" applyNumberFormat="1" applyFont="1" applyFill="1" applyBorder="1" applyAlignment="1">
      <alignment horizontal="left" vertical="center"/>
    </xf>
    <xf numFmtId="167" fontId="21" fillId="5" borderId="34" xfId="0" applyNumberFormat="1" applyFont="1" applyFill="1" applyBorder="1" applyAlignment="1">
      <alignment horizontal="left" vertical="center"/>
    </xf>
    <xf numFmtId="167" fontId="21" fillId="5" borderId="36" xfId="0" applyNumberFormat="1" applyFont="1" applyFill="1" applyBorder="1" applyAlignment="1">
      <alignment horizontal="left" vertical="center"/>
    </xf>
    <xf numFmtId="167" fontId="21" fillId="5" borderId="37" xfId="0" applyNumberFormat="1" applyFont="1" applyFill="1" applyBorder="1" applyAlignment="1">
      <alignment horizontal="left" vertical="center"/>
    </xf>
    <xf numFmtId="2" fontId="20" fillId="6" borderId="36" xfId="0" applyNumberFormat="1" applyFont="1" applyFill="1" applyBorder="1" applyAlignment="1">
      <alignment horizontal="center"/>
    </xf>
    <xf numFmtId="0" fontId="18" fillId="5" borderId="32" xfId="0" applyFont="1" applyFill="1" applyBorder="1" applyAlignment="1" applyProtection="1">
      <alignment horizontal="center" vertical="center" shrinkToFit="1"/>
    </xf>
    <xf numFmtId="0" fontId="18" fillId="5" borderId="33" xfId="0" applyFont="1" applyFill="1" applyBorder="1" applyAlignment="1" applyProtection="1">
      <alignment horizontal="center" vertical="center" shrinkToFit="1"/>
    </xf>
    <xf numFmtId="0" fontId="18" fillId="5" borderId="35" xfId="0" applyFont="1" applyFill="1" applyBorder="1" applyAlignment="1" applyProtection="1">
      <alignment horizontal="center" vertical="center" shrinkToFit="1"/>
    </xf>
    <xf numFmtId="0" fontId="18" fillId="5" borderId="36" xfId="0" applyFont="1" applyFill="1" applyBorder="1" applyAlignment="1" applyProtection="1">
      <alignment horizontal="center" vertical="center" shrinkToFit="1"/>
    </xf>
    <xf numFmtId="2" fontId="9" fillId="7" borderId="5" xfId="0" applyNumberFormat="1" applyFont="1" applyFill="1" applyBorder="1" applyAlignment="1">
      <alignment horizontal="center" vertical="center" shrinkToFit="1"/>
    </xf>
    <xf numFmtId="1" fontId="9" fillId="7" borderId="0" xfId="0" applyNumberFormat="1" applyFont="1" applyFill="1" applyBorder="1" applyAlignment="1">
      <alignment horizontal="center" vertical="center" shrinkToFit="1"/>
    </xf>
    <xf numFmtId="2" fontId="9" fillId="7" borderId="0" xfId="0" applyNumberFormat="1" applyFont="1" applyFill="1" applyBorder="1" applyAlignment="1">
      <alignment horizontal="center" vertical="center" shrinkToFit="1"/>
    </xf>
    <xf numFmtId="2" fontId="9" fillId="7" borderId="8" xfId="0" applyNumberFormat="1" applyFont="1" applyFill="1" applyBorder="1" applyAlignment="1">
      <alignment horizontal="center" vertical="center" shrinkToFit="1"/>
    </xf>
    <xf numFmtId="2" fontId="20" fillId="5" borderId="33" xfId="0" applyNumberFormat="1" applyFont="1" applyFill="1" applyBorder="1" applyAlignment="1">
      <alignment horizontal="right" vertical="center"/>
    </xf>
    <xf numFmtId="2" fontId="20" fillId="5" borderId="36" xfId="0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1"/>
    <cellStyle name="Normal 2 2" xfId="2"/>
    <cellStyle name="Normal 2 3" xfId="3"/>
  </cellStyles>
  <dxfs count="19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>
        <v>6830</v>
        <stp/>
        <stp>ContractData</stp>
        <stp>QOK6</stp>
        <stp>T_CVol</stp>
        <tr r="AA41" s="2"/>
        <tr r="I19" s="2"/>
      </tp>
      <tp>
        <v>9386</v>
        <stp/>
        <stp>ContractData</stp>
        <stp>QOJ6</stp>
        <stp>T_CVol</stp>
        <tr r="AA40" s="2"/>
        <tr r="I18" s="2"/>
      </tp>
      <tp>
        <v>19924</v>
        <stp/>
        <stp>ContractData</stp>
        <stp>QOH6</stp>
        <stp>T_CVol</stp>
        <tr r="AA39" s="2"/>
        <tr r="I17" s="2"/>
      </tp>
      <tp>
        <v>3260</v>
        <stp/>
        <stp>ContractData</stp>
        <stp>QON6</stp>
        <stp>T_CVol</stp>
        <tr r="AA43" s="2"/>
        <tr r="I21" s="2"/>
      </tp>
      <tp>
        <v>31083</v>
        <stp/>
        <stp>ContractData</stp>
        <stp>QOM6</stp>
        <stp>T_CVol</stp>
        <tr r="AA42" s="2"/>
        <tr r="I20" s="2"/>
      </tp>
      <tp>
        <v>19970</v>
        <stp/>
        <stp>ContractData</stp>
        <stp>QOG6</stp>
        <stp>T_CVol</stp>
        <tr r="AA38" s="2"/>
        <tr r="I16" s="2"/>
      </tp>
      <tp>
        <v>56469</v>
        <stp/>
        <stp>ContractData</stp>
        <stp>QOF6</stp>
        <stp>T_CVol</stp>
        <tr r="AA37" s="2"/>
        <tr r="I15" s="2"/>
      </tp>
      <tp>
        <v>187989</v>
        <stp/>
        <stp>ContractData</stp>
        <stp>QOZ5</stp>
        <stp>T_CVol</stp>
        <tr r="AA36" s="2"/>
        <tr r="I14" s="2"/>
      </tp>
      <tp>
        <v>276926</v>
        <stp/>
        <stp>ContractData</stp>
        <stp>QOX5</stp>
        <stp>T_CVol</stp>
        <tr r="AA32" s="2"/>
        <tr r="AA35" s="2"/>
        <tr r="I13" s="2"/>
      </tp>
      <tp>
        <v>2205</v>
        <stp/>
        <stp>ContractData</stp>
        <stp>QOQ6</stp>
        <stp>T_CVol</stp>
        <tr r="AA44" s="2"/>
      </tp>
      <tp>
        <v>822</v>
        <stp/>
        <stp>ContractData</stp>
        <stp>QOV6</stp>
        <stp>T_CVol</stp>
        <tr r="AA46" s="2"/>
      </tp>
      <tp>
        <v>5009</v>
        <stp/>
        <stp>ContractData</stp>
        <stp>QOU6</stp>
        <stp>T_CVol</stp>
        <tr r="AA45" s="2"/>
      </tp>
      <tp>
        <v>-0.48</v>
        <stp/>
        <stp>ContractData</stp>
        <stp>ETS1H6</stp>
        <stp>Bid</stp>
        <tr r="W14" s="2"/>
      </tp>
      <tp>
        <v>-0.77</v>
        <stp/>
        <stp>ContractData</stp>
        <stp>QOS1X5</stp>
        <stp>Bid</stp>
        <tr r="K14" s="2"/>
      </tp>
      <tp>
        <v>-0.8</v>
        <stp/>
        <stp>ContractData</stp>
        <stp>QOS1Z5</stp>
        <stp>Bid</stp>
        <tr r="L14" s="2"/>
      </tp>
      <tp>
        <v>-0.55000000000000004</v>
        <stp/>
        <stp>ContractData</stp>
        <stp>ETS1F6</stp>
        <stp>Bid</stp>
        <tr r="U14" s="2"/>
      </tp>
      <tp>
        <v>-0.56000000000000005</v>
        <stp/>
        <stp>ContractData</stp>
        <stp>ETS1G6</stp>
        <stp>Bid</stp>
        <tr r="V14" s="2"/>
      </tp>
      <tp>
        <v>-0.43</v>
        <stp/>
        <stp>ContractData</stp>
        <stp>ETS1X5</stp>
        <stp>Bid</stp>
        <tr r="S14" s="2"/>
      </tp>
      <tp>
        <v>-0.52</v>
        <stp/>
        <stp>ContractData</stp>
        <stp>ETS1Z5</stp>
        <stp>Bid</stp>
        <tr r="T14" s="2"/>
      </tp>
      <tp>
        <v>-0.64</v>
        <stp/>
        <stp>ContractData</stp>
        <stp>QOS1H6</stp>
        <stp>Bid</stp>
        <tr r="O14" s="2"/>
      </tp>
      <tp>
        <v>-0.57999999999999996</v>
        <stp/>
        <stp>ContractData</stp>
        <stp>QOS1J6</stp>
        <stp>Bid</stp>
        <tr r="P14" s="2"/>
      </tp>
      <tp>
        <v>-0.74</v>
        <stp/>
        <stp>ContractData</stp>
        <stp>QOS1F6</stp>
        <stp>Bid</stp>
        <tr r="M14" s="2"/>
      </tp>
      <tp>
        <v>-0.62</v>
        <stp/>
        <stp>ContractData</stp>
        <stp>QOS1G6</stp>
        <stp>Bid</stp>
        <tr r="N14" s="2"/>
      </tp>
      <tp>
        <v>-0.34</v>
        <stp/>
        <stp>ContractData</stp>
        <stp>ETS1V5</stp>
        <stp>Bid</stp>
        <tr r="R14" s="2"/>
      </tp>
      <tp>
        <v>-0.73</v>
        <stp/>
        <stp>ContractData</stp>
        <stp>QOS1F6</stp>
        <stp>Ask</stp>
        <tr r="M13" s="2"/>
      </tp>
      <tp>
        <v>-0.61</v>
        <stp/>
        <stp>ContractData</stp>
        <stp>QOS1G6</stp>
        <stp>Ask</stp>
        <tr r="N13" s="2"/>
      </tp>
      <tp>
        <v>-0.33</v>
        <stp/>
        <stp>ContractData</stp>
        <stp>ETS1V5</stp>
        <stp>Ask</stp>
        <tr r="R13" s="2"/>
      </tp>
      <tp>
        <v>-0.51</v>
        <stp/>
        <stp>ContractData</stp>
        <stp>ETS1Z5</stp>
        <stp>Ask</stp>
        <tr r="T13" s="2"/>
      </tp>
      <tp>
        <v>-0.42</v>
        <stp/>
        <stp>ContractData</stp>
        <stp>ETS1X5</stp>
        <stp>Ask</stp>
        <tr r="S13" s="2"/>
      </tp>
      <tp>
        <v>-0.57000000000000006</v>
        <stp/>
        <stp>ContractData</stp>
        <stp>QOS1J6</stp>
        <stp>Ask</stp>
        <tr r="P13" s="2"/>
      </tp>
      <tp>
        <v>-0.63</v>
        <stp/>
        <stp>ContractData</stp>
        <stp>QOS1H6</stp>
        <stp>Ask</stp>
        <tr r="O13" s="2"/>
      </tp>
      <tp>
        <v>-0.54</v>
        <stp/>
        <stp>ContractData</stp>
        <stp>ETS1F6</stp>
        <stp>Ask</stp>
        <tr r="U13" s="2"/>
      </tp>
      <tp>
        <v>-0.55000000000000004</v>
        <stp/>
        <stp>ContractData</stp>
        <stp>ETS1G6</stp>
        <stp>Ask</stp>
        <tr r="V13" s="2"/>
      </tp>
      <tp>
        <v>-0.47000000000000003</v>
        <stp/>
        <stp>ContractData</stp>
        <stp>ETS1H6</stp>
        <stp>Ask</stp>
        <tr r="W13" s="2"/>
      </tp>
      <tp>
        <v>-0.79</v>
        <stp/>
        <stp>ContractData</stp>
        <stp>QOS1Z5</stp>
        <stp>Ask</stp>
        <tr r="L13" s="2"/>
      </tp>
      <tp>
        <v>-0.76</v>
        <stp/>
        <stp>ContractData</stp>
        <stp>QOS1X5</stp>
        <stp>Ask</stp>
        <tr r="K13" s="2"/>
      </tp>
      <tp>
        <v>-0.43</v>
        <stp/>
        <stp>ContractData</stp>
        <stp>ETS1X</stp>
        <stp>LastTradeToday</stp>
        <tr r="W3" s="5"/>
        <tr r="X3" s="5"/>
      </tp>
      <tp>
        <v>-0.52</v>
        <stp/>
        <stp>ContractData</stp>
        <stp>ETS1Z</stp>
        <stp>LastTradeToday</stp>
        <tr r="W4" s="5"/>
        <tr r="X4" s="5"/>
      </tp>
      <tp>
        <v>-0.28999999999999998</v>
        <stp/>
        <stp>ContractData</stp>
        <stp>ETS1U</stp>
        <stp>LastTradeToday</stp>
        <tr r="W13" s="5"/>
        <tr r="X13" s="5"/>
      </tp>
      <tp>
        <v>-0.33</v>
        <stp/>
        <stp>ContractData</stp>
        <stp>ETS1V</stp>
        <stp>LastTradeToday</stp>
        <tr r="X2" s="5"/>
        <tr r="W2" s="5"/>
      </tp>
      <tp>
        <v>-0.27</v>
        <stp/>
        <stp>ContractData</stp>
        <stp>ETS1Q</stp>
        <stp>LastTradeToday</stp>
        <tr r="W12" s="5"/>
        <tr r="X12" s="5"/>
      </tp>
      <tp>
        <v>-0.23</v>
        <stp/>
        <stp>ContractData</stp>
        <stp>ETS1M</stp>
        <stp>LastTradeToday</stp>
        <tr r="W10" s="5"/>
        <tr r="X10" s="5"/>
      </tp>
      <tp>
        <v>-0.24</v>
        <stp/>
        <stp>ContractData</stp>
        <stp>ETS1N</stp>
        <stp>LastTradeToday</stp>
        <tr r="W11" s="5"/>
        <tr r="X11" s="5"/>
      </tp>
      <tp>
        <v>-0.48</v>
        <stp/>
        <stp>ContractData</stp>
        <stp>ETS1H</stp>
        <stp>LastTradeToday</stp>
        <tr r="W7" s="5"/>
        <tr r="X7" s="5"/>
      </tp>
      <tp>
        <v>-0.4</v>
        <stp/>
        <stp>ContractData</stp>
        <stp>ETS1J</stp>
        <stp>LastTradeToday</stp>
        <tr r="W8" s="5"/>
        <tr r="X8" s="5"/>
      </tp>
      <tp>
        <v>-0.32</v>
        <stp/>
        <stp>ContractData</stp>
        <stp>ETS1K</stp>
        <stp>LastTradeToday</stp>
        <tr r="X9" s="5"/>
        <tr r="W9" s="5"/>
      </tp>
      <tp>
        <v>-0.55000000000000004</v>
        <stp/>
        <stp>ContractData</stp>
        <stp>ETS1F</stp>
        <stp>LastTradeToday</stp>
        <tr r="W5" s="5"/>
        <tr r="X5" s="5"/>
      </tp>
      <tp>
        <v>-0.56000000000000005</v>
        <stp/>
        <stp>ContractData</stp>
        <stp>ETS1G</stp>
        <stp>LastTradeToday</stp>
        <tr r="X6" s="5"/>
        <tr r="W6" s="5"/>
      </tp>
      <tp>
        <v>-0.31</v>
        <stp/>
        <stp>ContractData</stp>
        <stp>ETS1Q</stp>
        <stp>Y_Settlement</stp>
        <tr r="AK12" s="5"/>
        <tr r="X12" s="5"/>
      </tp>
      <tp>
        <v>-0.76</v>
        <stp/>
        <stp>ContractData</stp>
        <stp>QOS1F</stp>
        <stp>Y_Settlement</stp>
        <tr r="AK4" s="6"/>
        <tr r="X4" s="6"/>
      </tp>
      <tp>
        <v>-0.64</v>
        <stp/>
        <stp>ContractData</stp>
        <stp>QOS1G</stp>
        <stp>Y_Settlement</stp>
        <tr r="X5" s="6"/>
        <tr r="AK5" s="6"/>
      </tp>
      <tp>
        <v>-0.31</v>
        <stp/>
        <stp>ContractData</stp>
        <stp>ETS1U</stp>
        <stp>Y_Settlement</stp>
        <tr r="AK13" s="5"/>
        <tr r="X13" s="5"/>
      </tp>
      <tp>
        <v>-0.41000000000000003</v>
        <stp/>
        <stp>ContractData</stp>
        <stp>ETS1V</stp>
        <stp>Y_Settlement</stp>
        <tr r="AK2" s="5"/>
        <tr r="X2" s="5"/>
      </tp>
      <tp>
        <v>-0.53</v>
        <stp/>
        <stp>ContractData</stp>
        <stp>ETS1X</stp>
        <stp>Y_Settlement</stp>
        <tr r="X3" s="5"/>
        <tr r="AK3" s="5"/>
      </tp>
      <tp>
        <v>-0.51</v>
        <stp/>
        <stp>ContractData</stp>
        <stp>QOS1M</stp>
        <stp>Y_Settlement</stp>
        <tr r="X9" s="6"/>
        <tr r="AK9" s="6"/>
      </tp>
      <tp>
        <v>-0.61</v>
        <stp/>
        <stp>ContractData</stp>
        <stp>ETS1Z</stp>
        <stp>Y_Settlement</stp>
        <tr r="AK4" s="5"/>
        <tr r="X4" s="5"/>
      </tp>
      <tp>
        <v>-0.44</v>
        <stp/>
        <stp>ContractData</stp>
        <stp>QOS1N</stp>
        <stp>Y_Settlement</stp>
        <tr r="X10" s="6"/>
        <tr r="AK10" s="6"/>
      </tp>
      <tp>
        <v>-0.66</v>
        <stp/>
        <stp>ContractData</stp>
        <stp>QOS1H</stp>
        <stp>Y_Settlement</stp>
        <tr r="AK6" s="6"/>
        <tr r="X6" s="6"/>
      </tp>
      <tp>
        <v>-0.62</v>
        <stp/>
        <stp>ContractData</stp>
        <stp>QOS1J</stp>
        <stp>Y_Settlement</stp>
        <tr r="AK7" s="6"/>
        <tr r="X7" s="6"/>
      </tp>
      <tp>
        <v>-0.57999999999999996</v>
        <stp/>
        <stp>ContractData</stp>
        <stp>QOS1K</stp>
        <stp>Y_Settlement</stp>
        <tr r="X8" s="6"/>
        <tr r="AK8" s="6"/>
      </tp>
      <tp>
        <v>-0.41000000000000003</v>
        <stp/>
        <stp>ContractData</stp>
        <stp>QOS1U</stp>
        <stp>Y_Settlement</stp>
        <tr r="AK12" s="6"/>
        <tr r="X12" s="6"/>
      </tp>
      <tp>
        <v>-0.41000000000000003</v>
        <stp/>
        <stp>ContractData</stp>
        <stp>QOS1V</stp>
        <stp>Y_Settlement</stp>
        <tr r="AK13" s="6"/>
        <tr r="X13" s="6"/>
      </tp>
      <tp>
        <v>-0.42</v>
        <stp/>
        <stp>ContractData</stp>
        <stp>QOS1Q</stp>
        <stp>Y_Settlement</stp>
        <tr r="X11" s="6"/>
        <tr r="AK11" s="6"/>
      </tp>
      <tp>
        <v>-0.62</v>
        <stp/>
        <stp>ContractData</stp>
        <stp>ETS1F</stp>
        <stp>Y_Settlement</stp>
        <tr r="X5" s="5"/>
        <tr r="AK5" s="5"/>
      </tp>
      <tp>
        <v>-0.63</v>
        <stp/>
        <stp>ContractData</stp>
        <stp>ETS1G</stp>
        <stp>Y_Settlement</stp>
        <tr r="X6" s="5"/>
        <tr r="AK6" s="5"/>
      </tp>
      <tp>
        <v>-0.56000000000000005</v>
        <stp/>
        <stp>ContractData</stp>
        <stp>ETS1H</stp>
        <stp>Y_Settlement</stp>
        <tr r="AK7" s="5"/>
        <tr r="X7" s="5"/>
      </tp>
      <tp>
        <v>-0.49</v>
        <stp/>
        <stp>ContractData</stp>
        <stp>ETS1J</stp>
        <stp>Y_Settlement</stp>
        <tr r="AK8" s="5"/>
        <tr r="X8" s="5"/>
      </tp>
      <tp>
        <v>-0.4</v>
        <stp/>
        <stp>ContractData</stp>
        <stp>ETS1K</stp>
        <stp>Y_Settlement</stp>
        <tr r="X9" s="5"/>
        <tr r="AK9" s="5"/>
      </tp>
      <tp>
        <v>-0.83000000000000007</v>
        <stp/>
        <stp>ContractData</stp>
        <stp>QOS1X</stp>
        <stp>Y_Settlement</stp>
        <tr r="AK2" s="6"/>
        <tr r="X2" s="6"/>
      </tp>
      <tp>
        <v>-0.28999999999999998</v>
        <stp/>
        <stp>ContractData</stp>
        <stp>ETS1M</stp>
        <stp>Y_Settlement</stp>
        <tr r="AK10" s="5"/>
        <tr r="X10" s="5"/>
      </tp>
      <tp>
        <v>-0.28000000000000003</v>
        <stp/>
        <stp>ContractData</stp>
        <stp>ETS1N</stp>
        <stp>Y_Settlement</stp>
        <tr r="AK11" s="5"/>
        <tr r="X11" s="5"/>
      </tp>
      <tp>
        <v>-0.83000000000000007</v>
        <stp/>
        <stp>ContractData</stp>
        <stp>QOS1Z</stp>
        <stp>Y_Settlement</stp>
        <tr r="AK3" s="6"/>
        <tr r="X3" s="6"/>
      </tp>
      <tp>
        <v>-0.83000000000000007</v>
        <stp/>
        <stp>ContractData</stp>
        <stp>QOS1Z5</stp>
        <stp>Low</stp>
        <tr r="E24" s="2"/>
      </tp>
      <tp>
        <v>-0.84</v>
        <stp/>
        <stp>ContractData</stp>
        <stp>QOS1X5</stp>
        <stp>Low</stp>
        <tr r="E23" s="2"/>
      </tp>
      <tp>
        <v>-0.55000000000000004</v>
        <stp/>
        <stp>ContractData</stp>
        <stp>ETS1H6</stp>
        <stp>Low</stp>
        <tr r="E52" s="2"/>
      </tp>
      <tp>
        <v>-0.61</v>
        <stp/>
        <stp>ContractData</stp>
        <stp>ETS1F6</stp>
        <stp>Low</stp>
        <tr r="E50" s="2"/>
      </tp>
      <tp>
        <v>-0.62</v>
        <stp/>
        <stp>ContractData</stp>
        <stp>ETS1G6</stp>
        <stp>Low</stp>
        <tr r="E51" s="2"/>
      </tp>
      <tp>
        <v>-0.61</v>
        <stp/>
        <stp>ContractData</stp>
        <stp>QOS1J6</stp>
        <stp>Low</stp>
        <tr r="E28" s="2"/>
      </tp>
      <tp>
        <v>-0.66</v>
        <stp/>
        <stp>ContractData</stp>
        <stp>QOS1H6</stp>
        <stp>Low</stp>
        <tr r="E27" s="2"/>
      </tp>
      <tp>
        <v>-0.6</v>
        <stp/>
        <stp>ContractData</stp>
        <stp>ETS1Z5</stp>
        <stp>Low</stp>
        <tr r="E49" s="2"/>
      </tp>
      <tp>
        <v>-0.52</v>
        <stp/>
        <stp>ContractData</stp>
        <stp>ETS1X5</stp>
        <stp>Low</stp>
        <tr r="E48" s="2"/>
      </tp>
      <tp>
        <v>-0.43</v>
        <stp/>
        <stp>ContractData</stp>
        <stp>ETS1V5</stp>
        <stp>Low</stp>
        <tr r="E47" s="2"/>
      </tp>
      <tp>
        <v>-0.77</v>
        <stp/>
        <stp>ContractData</stp>
        <stp>QOS1F6</stp>
        <stp>Low</stp>
        <tr r="E25" s="2"/>
      </tp>
      <tp>
        <v>-0.64</v>
        <stp/>
        <stp>ContractData</stp>
        <stp>QOS1G6</stp>
        <stp>Low</stp>
        <tr r="E26" s="2"/>
      </tp>
      <tp t="s">
        <v>QOS1X5</v>
        <stp/>
        <stp>ContractData</stp>
        <stp>QOS1X</stp>
        <stp>Symbol</stp>
        <tr r="A23" s="2"/>
        <tr r="K11" s="2"/>
      </tp>
      <tp t="s">
        <v>QOS1Z5</v>
        <stp/>
        <stp>ContractData</stp>
        <stp>QOS1Z</stp>
        <stp>Symbol</stp>
        <tr r="A24" s="2"/>
        <tr r="L11" s="2"/>
      </tp>
      <tp t="s">
        <v>QOS1H6</v>
        <stp/>
        <stp>ContractData</stp>
        <stp>QOS1H</stp>
        <stp>Symbol</stp>
        <tr r="A27" s="2"/>
        <tr r="O11" s="2"/>
      </tp>
      <tp t="s">
        <v>QOS1J6</v>
        <stp/>
        <stp>ContractData</stp>
        <stp>QOS1J</stp>
        <stp>Symbol</stp>
        <tr r="A28" s="2"/>
        <tr r="P11" s="2"/>
      </tp>
      <tp t="s">
        <v>QOS1F6</v>
        <stp/>
        <stp>ContractData</stp>
        <stp>QOS1F</stp>
        <stp>Symbol</stp>
        <tr r="A25" s="2"/>
        <tr r="M11" s="2"/>
      </tp>
      <tp t="s">
        <v>QOS1G6</v>
        <stp/>
        <stp>ContractData</stp>
        <stp>QOS1G</stp>
        <stp>Symbol</stp>
        <tr r="A26" s="2"/>
        <tr r="N11" s="2"/>
      </tp>
      <tp t="s">
        <v>QOQ6</v>
        <stp/>
        <stp>ContractData</stp>
        <stp>QO?10</stp>
        <stp>Symbol</stp>
        <tr r="Q11" s="6"/>
      </tp>
      <tp t="s">
        <v>QOU6</v>
        <stp/>
        <stp>ContractData</stp>
        <stp>QO?11</stp>
        <stp>Symbol</stp>
        <tr r="Q12" s="6"/>
      </tp>
      <tp t="s">
        <v>QOV6</v>
        <stp/>
        <stp>ContractData</stp>
        <stp>QO?12</stp>
        <stp>Symbol</stp>
        <tr r="Q13" s="6"/>
      </tp>
      <tp t="s">
        <v>QOX6</v>
        <stp/>
        <stp>ContractData</stp>
        <stp>QO?13</stp>
        <stp>Symbol</stp>
        <tr r="Q14" s="6"/>
      </tp>
      <tp t="s">
        <v>QOZ6</v>
        <stp/>
        <stp>ContractData</stp>
        <stp>QO?14</stp>
        <stp>Symbol</stp>
        <tr r="Q15" s="6"/>
      </tp>
      <tp t="s">
        <v>QOF7</v>
        <stp/>
        <stp>ContractData</stp>
        <stp>QO?15</stp>
        <stp>Symbol</stp>
        <tr r="Q16" s="6"/>
      </tp>
      <tp>
        <v>622</v>
        <stp/>
        <stp>ContractData</stp>
        <stp>ETK6</stp>
        <stp>T_CVol</stp>
        <tr r="AD42" s="2"/>
        <tr r="I44" s="2"/>
      </tp>
      <tp>
        <v>1177</v>
        <stp/>
        <stp>ContractData</stp>
        <stp>ETJ6</stp>
        <stp>T_CVol</stp>
        <tr r="AD41" s="2"/>
        <tr r="I43" s="2"/>
      </tp>
      <tp>
        <v>4000</v>
        <stp/>
        <stp>ContractData</stp>
        <stp>ETH6</stp>
        <stp>T_CVol</stp>
        <tr r="AD40" s="2"/>
        <tr r="I42" s="2"/>
      </tp>
      <tp>
        <v>101</v>
        <stp/>
        <stp>ContractData</stp>
        <stp>ETN6</stp>
        <stp>T_CVol</stp>
        <tr r="AD44" s="2"/>
      </tp>
      <tp>
        <v>2437</v>
        <stp/>
        <stp>ContractData</stp>
        <stp>ETM6</stp>
        <stp>T_CVol</stp>
        <tr r="AD43" s="2"/>
        <tr r="I45" s="2"/>
      </tp>
      <tp>
        <v>5908</v>
        <stp/>
        <stp>ContractData</stp>
        <stp>ETG6</stp>
        <stp>T_CVol</stp>
        <tr r="AD39" s="2"/>
        <tr r="I41" s="2"/>
      </tp>
      <tp>
        <v>18175</v>
        <stp/>
        <stp>ContractData</stp>
        <stp>ETF6</stp>
        <stp>T_CVol</stp>
        <tr r="AD38" s="2"/>
        <tr r="I40" s="2"/>
      </tp>
      <tp>
        <v>52029</v>
        <stp/>
        <stp>ContractData</stp>
        <stp>ETZ5</stp>
        <stp>T_CVol</stp>
        <tr r="AD37" s="2"/>
        <tr r="I39" s="2"/>
      </tp>
      <tp>
        <v>63661</v>
        <stp/>
        <stp>ContractData</stp>
        <stp>ETX5</stp>
        <stp>T_CVol</stp>
        <tr r="AD36" s="2"/>
        <tr r="I38" s="2"/>
      </tp>
      <tp>
        <v>276</v>
        <stp/>
        <stp>ContractData</stp>
        <stp>ETQ6</stp>
        <stp>T_CVol</stp>
        <tr r="AD45" s="2"/>
      </tp>
      <tp>
        <v>42189</v>
        <stp/>
        <stp>ContractData</stp>
        <stp>ETV5</stp>
        <stp>T_CVol</stp>
        <tr r="AD35" s="2"/>
        <tr r="I37" s="2"/>
      </tp>
      <tp>
        <v>52</v>
        <stp/>
        <stp>ContractData</stp>
        <stp>ETU6</stp>
        <stp>T_CVol</stp>
        <tr r="AD46" s="2"/>
      </tp>
      <tp>
        <v>-0.63</v>
        <stp/>
        <stp>ContractData</stp>
        <stp>QOS1H</stp>
        <stp>LastTradeToday</stp>
        <tr r="X6" s="6"/>
        <tr r="W6" s="6"/>
      </tp>
      <tp>
        <v>-0.57000000000000006</v>
        <stp/>
        <stp>ContractData</stp>
        <stp>QOS1J</stp>
        <stp>LastTradeToday</stp>
        <tr r="W7" s="6"/>
        <tr r="X7" s="6"/>
      </tp>
      <tp>
        <v>-0.54</v>
        <stp/>
        <stp>ContractData</stp>
        <stp>QOS1K</stp>
        <stp>LastTradeToday</stp>
        <tr r="W8" s="6"/>
        <tr r="X8" s="6"/>
      </tp>
      <tp>
        <v>-0.47000000000000003</v>
        <stp/>
        <stp>ContractData</stp>
        <stp>QOS1M</stp>
        <stp>LastTradeToday</stp>
        <tr r="X9" s="6"/>
        <tr r="W9" s="6"/>
      </tp>
      <tp>
        <v>-0.41000000000000003</v>
        <stp/>
        <stp>ContractData</stp>
        <stp>QOS1N</stp>
        <stp>LastTradeToday</stp>
        <tr r="X10" s="6"/>
        <tr r="W10" s="6"/>
      </tp>
      <tp>
        <v>-0.73</v>
        <stp/>
        <stp>ContractData</stp>
        <stp>QOS1F</stp>
        <stp>LastTradeToday</stp>
        <tr r="W4" s="6"/>
        <tr r="X4" s="6"/>
      </tp>
      <tp>
        <v>-0.61</v>
        <stp/>
        <stp>ContractData</stp>
        <stp>QOS1G</stp>
        <stp>LastTradeToday</stp>
        <tr r="X5" s="6"/>
        <tr r="W5" s="6"/>
      </tp>
      <tp>
        <v>-0.77</v>
        <stp/>
        <stp>ContractData</stp>
        <stp>QOS1X</stp>
        <stp>LastTradeToday</stp>
        <tr r="W2" s="6"/>
        <tr r="X2" s="6"/>
      </tp>
      <tp>
        <v>-0.79</v>
        <stp/>
        <stp>ContractData</stp>
        <stp>QOS1Z</stp>
        <stp>LastTradeToday</stp>
        <tr r="W3" s="6"/>
        <tr r="X3" s="6"/>
      </tp>
      <tp>
        <v>-0.39</v>
        <stp/>
        <stp>ContractData</stp>
        <stp>QOS1Q</stp>
        <stp>LastTradeToday</stp>
        <tr r="W11" s="6"/>
        <tr r="X11" s="6"/>
      </tp>
      <tp>
        <v>-0.37</v>
        <stp/>
        <stp>ContractData</stp>
        <stp>QOS1U</stp>
        <stp>LastTradeToday</stp>
        <tr r="X12" s="6"/>
        <tr r="W12" s="6"/>
      </tp>
      <tp>
        <v>-0.37</v>
        <stp/>
        <stp>ContractData</stp>
        <stp>QOS1V</stp>
        <stp>LastTradeToday</stp>
        <tr r="W13" s="6"/>
        <tr r="X13" s="6"/>
      </tp>
      <tp t="s">
        <v>ETS1H6</v>
        <stp/>
        <stp>ContractData</stp>
        <stp>ETS1H</stp>
        <stp>Symbol</stp>
        <tr r="A52" s="2"/>
        <tr r="W11" s="2"/>
      </tp>
      <tp t="s">
        <v>ETS1F6</v>
        <stp/>
        <stp>ContractData</stp>
        <stp>ETS1F</stp>
        <stp>Symbol</stp>
        <tr r="A50" s="2"/>
        <tr r="U11" s="2"/>
      </tp>
      <tp t="s">
        <v>ETS1G6</v>
        <stp/>
        <stp>ContractData</stp>
        <stp>ETS1G</stp>
        <stp>Symbol</stp>
        <tr r="A51" s="2"/>
        <tr r="V11" s="2"/>
      </tp>
      <tp t="s">
        <v>ETS1X5</v>
        <stp/>
        <stp>ContractData</stp>
        <stp>ETS1X</stp>
        <stp>Symbol</stp>
        <tr r="A48" s="2"/>
        <tr r="S11" s="2"/>
      </tp>
      <tp t="s">
        <v>ETS1Z5</v>
        <stp/>
        <stp>ContractData</stp>
        <stp>ETS1Z</stp>
        <stp>Symbol</stp>
        <tr r="A49" s="2"/>
        <tr r="T11" s="2"/>
      </tp>
      <tp t="s">
        <v>ETS1V5</v>
        <stp/>
        <stp>ContractData</stp>
        <stp>ETS1V</stp>
        <stp>Symbol</stp>
        <tr r="A47" s="2"/>
        <tr r="R11" s="2"/>
      </tp>
      <tp t="s">
        <v>ETX6</v>
        <stp/>
        <stp>ContractData</stp>
        <stp>ET?14</stp>
        <stp>Symbol</stp>
        <tr r="Q15" s="5"/>
      </tp>
      <tp t="s">
        <v>ETZ6</v>
        <stp/>
        <stp>ContractData</stp>
        <stp>ET?15</stp>
        <stp>Symbol</stp>
        <tr r="Q16" s="5"/>
      </tp>
      <tp t="s">
        <v>ETN6</v>
        <stp/>
        <stp>ContractData</stp>
        <stp>ET?10</stp>
        <stp>Symbol</stp>
        <tr r="Q11" s="5"/>
      </tp>
      <tp t="s">
        <v>ETQ6</v>
        <stp/>
        <stp>ContractData</stp>
        <stp>ET?11</stp>
        <stp>Symbol</stp>
        <tr r="Q12" s="5"/>
      </tp>
      <tp t="s">
        <v>ETU6</v>
        <stp/>
        <stp>ContractData</stp>
        <stp>ET?12</stp>
        <stp>Symbol</stp>
        <tr r="Q13" s="5"/>
      </tp>
      <tp t="s">
        <v>ETV6</v>
        <stp/>
        <stp>ContractData</stp>
        <stp>ET?13</stp>
        <stp>Symbol</stp>
        <tr r="Q14" s="5"/>
      </tp>
      <tp t="s">
        <v>QOX5</v>
        <stp/>
        <stp>ContractData</stp>
        <stp>QO?</stp>
        <stp>Symbol</stp>
        <tr r="R35" s="6"/>
      </tp>
      <tp t="s">
        <v>ETV5</v>
        <stp/>
        <stp>ContractData</stp>
        <stp>ET?</stp>
        <stp>Symbol</stp>
        <tr r="R35" s="5"/>
      </tp>
    </main>
    <main first="cqgxl.rtd">
      <tp>
        <v>2917</v>
        <stp/>
        <stp>ContractData</stp>
        <stp>ETS1F</stp>
        <stp>T_CVol</stp>
        <tr r="AD51" s="2"/>
      </tp>
      <tp>
        <v>1119</v>
        <stp/>
        <stp>ContractData</stp>
        <stp>ETS1G</stp>
        <stp>T_CVol</stp>
        <tr r="AD52" s="2"/>
      </tp>
      <tp>
        <v>256</v>
        <stp/>
        <stp>ContractData</stp>
        <stp>ETS1J</stp>
        <stp>T_CVol</stp>
        <tr r="AD54" s="2"/>
      </tp>
      <tp>
        <v>524</v>
        <stp/>
        <stp>ContractData</stp>
        <stp>ETS1H</stp>
        <stp>T_CVol</stp>
        <tr r="AD53" s="2"/>
      </tp>
      <tp>
        <v>19228</v>
        <stp/>
        <stp>ContractData</stp>
        <stp>ETS1V</stp>
        <stp>T_CVol</stp>
        <tr r="AD48" s="2"/>
      </tp>
      <tp>
        <v>10249</v>
        <stp/>
        <stp>ContractData</stp>
        <stp>ETS1Z</stp>
        <stp>T_CVol</stp>
        <tr r="AD50" s="2"/>
      </tp>
      <tp>
        <v>18747</v>
        <stp/>
        <stp>ContractData</stp>
        <stp>ETS1X</stp>
        <stp>T_CVol</stp>
        <tr r="AD49" s="2"/>
      </tp>
    </main>
    <main first="cqgxl.rtd">
      <tp>
        <v>1</v>
        <stp/>
        <stp>ContractData</stp>
        <stp>ETV5</stp>
        <stp>LastBidVolume</stp>
        <tr r="C34" s="2"/>
      </tp>
      <tp>
        <v>24</v>
        <stp/>
        <stp>ContractData</stp>
        <stp>QOX5</stp>
        <stp>LastBidVolume</stp>
        <tr r="C9" s="2"/>
      </tp>
    </main>
    <main first="cqgxl.rtd">
      <tp>
        <v>48.53</v>
        <stp/>
        <stp>ContractData</stp>
        <stp>QOZ5</stp>
        <stp>Low</stp>
        <tr r="E14" s="2"/>
      </tp>
      <tp t="s">
        <v>ETM6</v>
        <stp/>
        <stp>ContractData</stp>
        <stp>ETM6</stp>
        <stp>Symbol</stp>
        <tr r="A45" s="2"/>
      </tp>
      <tp t="s">
        <v>ETH6</v>
        <stp/>
        <stp>ContractData</stp>
        <stp>ETH6</stp>
        <stp>Symbol</stp>
        <tr r="V6" s="2"/>
        <tr r="A42" s="2"/>
      </tp>
      <tp t="s">
        <v>ETK6</v>
        <stp/>
        <stp>ContractData</stp>
        <stp>ETK6</stp>
        <stp>Symbol</stp>
        <tr r="A44" s="2"/>
      </tp>
      <tp t="s">
        <v>ETJ6</v>
        <stp/>
        <stp>ContractData</stp>
        <stp>ETJ6</stp>
        <stp>Symbol</stp>
        <tr r="A43" s="2"/>
        <tr r="W6" s="2"/>
      </tp>
      <tp t="s">
        <v>ETG6</v>
        <stp/>
        <stp>ContractData</stp>
        <stp>ETG6</stp>
        <stp>Symbol</stp>
        <tr r="A41" s="2"/>
        <tr r="U6" s="2"/>
      </tp>
      <tp t="s">
        <v>ETF6</v>
        <stp/>
        <stp>ContractData</stp>
        <stp>ETF6</stp>
        <stp>Symbol</stp>
        <tr r="A40" s="2"/>
        <tr r="T6" s="2"/>
      </tp>
      <tp t="s">
        <v>ETX5</v>
        <stp/>
        <stp>ContractData</stp>
        <stp>ETX5</stp>
        <stp>Symbol</stp>
        <tr r="R6" s="2"/>
        <tr r="A38" s="2"/>
      </tp>
      <tp t="s">
        <v>ETZ5</v>
        <stp/>
        <stp>ContractData</stp>
        <stp>ETZ5</stp>
        <stp>Symbol</stp>
        <tr r="A39" s="2"/>
        <tr r="S6" s="2"/>
      </tp>
      <tp t="s">
        <v>ETV5</v>
        <stp/>
        <stp>ContractData</stp>
        <stp>ETV5</stp>
        <stp>Symbol</stp>
        <tr r="A37" s="2"/>
        <tr r="Q6" s="2"/>
      </tp>
      <tp t="s">
        <v>ETM6</v>
        <stp/>
        <stp>ContractData</stp>
        <stp>ET?9</stp>
        <stp>Symbol</stp>
        <tr r="Q10" s="5"/>
      </tp>
      <tp t="s">
        <v>ETK6</v>
        <stp/>
        <stp>ContractData</stp>
        <stp>ET?8</stp>
        <stp>Symbol</stp>
        <tr r="Q9" s="5"/>
      </tp>
      <tp t="s">
        <v>ETV5</v>
        <stp/>
        <stp>ContractData</stp>
        <stp>ET?1</stp>
        <stp>Symbol</stp>
        <tr r="Q2" s="5"/>
        <tr r="S35" s="5"/>
        <tr r="R35" s="5"/>
      </tp>
      <tp t="s">
        <v>ETZ5</v>
        <stp/>
        <stp>ContractData</stp>
        <stp>ET?3</stp>
        <stp>Symbol</stp>
        <tr r="Q4" s="5"/>
      </tp>
      <tp t="s">
        <v>ETX5</v>
        <stp/>
        <stp>ContractData</stp>
        <stp>ET?2</stp>
        <stp>Symbol</stp>
        <tr r="Q3" s="5"/>
        <tr r="S36" s="5"/>
      </tp>
      <tp t="s">
        <v>ETG6</v>
        <stp/>
        <stp>ContractData</stp>
        <stp>ET?5</stp>
        <stp>Symbol</stp>
        <tr r="Q6" s="5"/>
      </tp>
      <tp t="s">
        <v>ETF6</v>
        <stp/>
        <stp>ContractData</stp>
        <stp>ET?4</stp>
        <stp>Symbol</stp>
        <tr r="Q5" s="5"/>
      </tp>
      <tp t="s">
        <v>ETJ6</v>
        <stp/>
        <stp>ContractData</stp>
        <stp>ET?7</stp>
        <stp>Symbol</stp>
        <tr r="Q8" s="5"/>
      </tp>
      <tp t="s">
        <v>ETH6</v>
        <stp/>
        <stp>ContractData</stp>
        <stp>ET?6</stp>
        <stp>Symbol</stp>
        <tr r="Q7" s="5"/>
      </tp>
      <tp>
        <v>47.71</v>
        <stp/>
        <stp>ContractData</stp>
        <stp>QOX5</stp>
        <stp>Low</stp>
        <tr r="E13" s="2"/>
      </tp>
      <tp>
        <v>50.15</v>
        <stp/>
        <stp>ContractData</stp>
        <stp>QOG6</stp>
        <stp>Low</stp>
        <tr r="E16" s="2"/>
      </tp>
      <tp>
        <v>49.35</v>
        <stp/>
        <stp>ContractData</stp>
        <stp>QOF6</stp>
        <stp>Low</stp>
        <tr r="E15" s="2"/>
      </tp>
      <tp>
        <v>53.53</v>
        <stp/>
        <stp>ContractData</stp>
        <stp>QON6</stp>
        <stp>Low</stp>
        <tr r="E21" s="2"/>
      </tp>
      <tp>
        <v>52.61</v>
        <stp/>
        <stp>ContractData</stp>
        <stp>QOM6</stp>
        <stp>Low</stp>
        <tr r="E20" s="2"/>
      </tp>
      <tp>
        <v>52.050000000000004</v>
        <stp/>
        <stp>ContractData</stp>
        <stp>QOK6</stp>
        <stp>Low</stp>
        <tr r="E19" s="2"/>
      </tp>
      <tp>
        <v>51.49</v>
        <stp/>
        <stp>ContractData</stp>
        <stp>QOJ6</stp>
        <stp>Low</stp>
        <tr r="E18" s="2"/>
      </tp>
      <tp>
        <v>50.79</v>
        <stp/>
        <stp>ContractData</stp>
        <stp>QOH6</stp>
        <stp>Low</stp>
        <tr r="E17" s="2"/>
      </tp>
    </main>
    <main first="cqgxl.rtd">
      <tp>
        <v>53.59</v>
        <stp/>
        <stp>ContractData</stp>
        <stp>QOK6</stp>
        <stp>Ask</stp>
        <tr r="P8" s="2"/>
        <tr r="T8" s="6"/>
      </tp>
      <tp>
        <v>53.01</v>
        <stp/>
        <stp>ContractData</stp>
        <stp>QOJ6</stp>
        <stp>Ask</stp>
        <tr r="O8" s="2"/>
        <tr r="T7" s="6"/>
      </tp>
      <tp>
        <v>52.38</v>
        <stp/>
        <stp>ContractData</stp>
        <stp>QOH6</stp>
        <stp>Ask</stp>
        <tr r="N8" s="2"/>
        <tr r="T6" s="6"/>
      </tp>
      <tp>
        <v>54.59</v>
        <stp/>
        <stp>ContractData</stp>
        <stp>QON6</stp>
        <stp>Ask</stp>
        <tr r="T10" s="6"/>
      </tp>
      <tp>
        <v>54.120000000000005</v>
        <stp/>
        <stp>ContractData</stp>
        <stp>QOM6</stp>
        <stp>Ask</stp>
        <tr r="T9" s="6"/>
      </tp>
      <tp>
        <v>51.76</v>
        <stp/>
        <stp>ContractData</stp>
        <stp>QOG6</stp>
        <stp>Ask</stp>
        <tr r="M8" s="2"/>
        <tr r="T5" s="6"/>
      </tp>
      <tp>
        <v>51.03</v>
        <stp/>
        <stp>ContractData</stp>
        <stp>QOF6</stp>
        <stp>Ask</stp>
        <tr r="T4" s="6"/>
        <tr r="L8" s="2"/>
      </tp>
      <tp>
        <v>50.230000000000004</v>
        <stp/>
        <stp>ContractData</stp>
        <stp>QOZ5</stp>
        <stp>Ask</stp>
        <tr r="K8" s="2"/>
        <tr r="T3" s="6"/>
      </tp>
      <tp>
        <v>49.47</v>
        <stp/>
        <stp>ContractData</stp>
        <stp>QOX5</stp>
        <stp>Ask</stp>
        <tr r="T2" s="6"/>
        <tr r="D7" s="2"/>
        <tr r="J8" s="2"/>
      </tp>
      <tp>
        <v>5540</v>
        <stp/>
        <stp>ContractData</stp>
        <stp>QOQ6</stp>
        <stp>Ask</stp>
        <tr r="T11" s="6"/>
      </tp>
      <tp>
        <v>5620</v>
        <stp/>
        <stp>ContractData</stp>
        <stp>QOV6</stp>
        <stp>Ask</stp>
        <tr r="T13" s="6"/>
      </tp>
      <tp>
        <v>55.49</v>
        <stp/>
        <stp>ContractData</stp>
        <stp>QOU6</stp>
        <stp>Ask</stp>
        <tr r="T12" s="6"/>
      </tp>
      <tp>
        <v>5443</v>
        <stp/>
        <stp>ContractData</stp>
        <stp>QOQ6</stp>
        <stp>Bid</stp>
        <tr r="S11" s="6"/>
      </tp>
      <tp>
        <v>5481</v>
        <stp/>
        <stp>ContractData</stp>
        <stp>QOU6</stp>
        <stp>Bid</stp>
        <tr r="S12" s="6"/>
      </tp>
      <tp>
        <v>5518</v>
        <stp/>
        <stp>ContractData</stp>
        <stp>QOV6</stp>
        <stp>Bid</stp>
        <tr r="S13" s="6"/>
      </tp>
      <tp>
        <v>49.46</v>
        <stp/>
        <stp>ContractData</stp>
        <stp>QOX5</stp>
        <stp>Bid</stp>
        <tr r="D9" s="2"/>
        <tr r="S2" s="6"/>
        <tr r="J9" s="2"/>
      </tp>
      <tp>
        <v>50.22</v>
        <stp/>
        <stp>ContractData</stp>
        <stp>QOZ5</stp>
        <stp>Bid</stp>
        <tr r="K9" s="2"/>
        <tr r="S3" s="6"/>
      </tp>
      <tp>
        <v>51.75</v>
        <stp/>
        <stp>ContractData</stp>
        <stp>QOG6</stp>
        <stp>Bid</stp>
        <tr r="M9" s="2"/>
        <tr r="S5" s="6"/>
      </tp>
      <tp>
        <v>51.02</v>
        <stp/>
        <stp>ContractData</stp>
        <stp>QOF6</stp>
        <stp>Bid</stp>
        <tr r="L9" s="2"/>
        <tr r="S4" s="6"/>
      </tp>
      <tp>
        <v>52.370000000000005</v>
        <stp/>
        <stp>ContractData</stp>
        <stp>QOH6</stp>
        <stp>Bid</stp>
        <tr r="N9" s="2"/>
        <tr r="S6" s="6"/>
      </tp>
      <tp>
        <v>53.57</v>
        <stp/>
        <stp>ContractData</stp>
        <stp>QOK6</stp>
        <stp>Bid</stp>
        <tr r="P9" s="2"/>
        <tr r="S8" s="6"/>
      </tp>
      <tp>
        <v>53</v>
        <stp/>
        <stp>ContractData</stp>
        <stp>QOJ6</stp>
        <stp>Bid</stp>
        <tr r="O9" s="2"/>
        <tr r="S7" s="6"/>
      </tp>
      <tp>
        <v>54.11</v>
        <stp/>
        <stp>ContractData</stp>
        <stp>QOM6</stp>
        <stp>Bid</stp>
        <tr r="S9" s="6"/>
      </tp>
      <tp>
        <v>54.57</v>
        <stp/>
        <stp>ContractData</stp>
        <stp>QON6</stp>
        <stp>Bid</stp>
        <tr r="S10" s="6"/>
      </tp>
      <tp>
        <v>1</v>
        <stp/>
        <stp>ContractData</stp>
        <stp>ETV5</stp>
        <stp>LastAskVolume</stp>
        <tr r="C32" s="2"/>
      </tp>
      <tp>
        <v>6</v>
        <stp/>
        <stp>ContractData</stp>
        <stp>QOX5</stp>
        <stp>LastAskVolume</stp>
        <tr r="C7" s="2"/>
      </tp>
    </main>
    <main first="cqgxl.rtd">
      <tp>
        <v>51.02</v>
        <stp/>
        <stp>ContractData</stp>
        <stp>QOF6</stp>
        <stp>LastTradeToday</stp>
        <tr r="F15" s="2"/>
        <tr r="G15" s="2"/>
        <tr r="U4" s="6"/>
        <tr r="L10" s="2"/>
        <tr r="R4" s="6"/>
      </tp>
      <tp>
        <v>51.7</v>
        <stp/>
        <stp>ContractData</stp>
        <stp>QOG6</stp>
        <stp>LastTradeToday</stp>
        <tr r="U5" s="6"/>
        <tr r="M10" s="2"/>
        <tr r="G16" s="2"/>
        <tr r="F16" s="2"/>
        <tr r="R5" s="6"/>
      </tp>
      <tp>
        <v>54.54</v>
        <stp/>
        <stp>ContractData</stp>
        <stp>QON6</stp>
        <stp>LastTradeToday</stp>
        <tr r="U10" s="6"/>
        <tr r="G21" s="2"/>
        <tr r="F21" s="2"/>
        <tr r="R10" s="6"/>
      </tp>
      <tp>
        <v>54.04</v>
        <stp/>
        <stp>ContractData</stp>
        <stp>QOM6</stp>
        <stp>LastTradeToday</stp>
        <tr r="R9" s="6"/>
        <tr r="F20" s="2"/>
        <tr r="G20" s="2"/>
        <tr r="U9" s="6"/>
      </tp>
      <tp>
        <v>52.97</v>
        <stp/>
        <stp>ContractData</stp>
        <stp>QOJ6</stp>
        <stp>LastTradeToday</stp>
        <tr r="U7" s="6"/>
        <tr r="F18" s="2"/>
        <tr r="G18" s="2"/>
        <tr r="O10" s="2"/>
        <tr r="R7" s="6"/>
      </tp>
      <tp>
        <v>53.45</v>
        <stp/>
        <stp>ContractData</stp>
        <stp>QOK6</stp>
        <stp>LastTradeToday</stp>
        <tr r="U8" s="6"/>
        <tr r="F19" s="2"/>
        <tr r="G19" s="2"/>
        <tr r="P10" s="2"/>
        <tr r="R8" s="6"/>
      </tp>
      <tp>
        <v>52.370000000000005</v>
        <stp/>
        <stp>ContractData</stp>
        <stp>QOH6</stp>
        <stp>LastTradeToday</stp>
        <tr r="G17" s="2"/>
        <tr r="F17" s="2"/>
        <tr r="U6" s="6"/>
        <tr r="N10" s="2"/>
        <tr r="R6" s="6"/>
      </tp>
      <tp t="s">
        <v/>
        <stp/>
        <stp>ContractData</stp>
        <stp>QOV6</stp>
        <stp>LastTradeToday</stp>
        <tr r="U13" s="6"/>
        <tr r="R13" s="6"/>
      </tp>
      <tp>
        <v>55.56</v>
        <stp/>
        <stp>ContractData</stp>
        <stp>QOU6</stp>
        <stp>LastTradeToday</stp>
        <tr r="U12" s="6"/>
        <tr r="R12" s="6"/>
      </tp>
      <tp>
        <v>54.71</v>
        <stp/>
        <stp>ContractData</stp>
        <stp>QOQ6</stp>
        <stp>LastTradeToday</stp>
        <tr r="R11" s="6"/>
        <tr r="U11" s="6"/>
      </tp>
      <tp>
        <v>50.230000000000004</v>
        <stp/>
        <stp>ContractData</stp>
        <stp>QOZ5</stp>
        <stp>LastTradeToday</stp>
        <tr r="U3" s="6"/>
        <tr r="K10" s="2"/>
        <tr r="F14" s="2"/>
        <tr r="R3" s="6"/>
        <tr r="G14" s="2"/>
      </tp>
      <tp>
        <v>49.46</v>
        <stp/>
        <stp>ContractData</stp>
        <stp>QOX5</stp>
        <stp>LastTradeToday</stp>
        <tr r="A7" s="2"/>
        <tr r="U2" s="6"/>
        <tr r="G13" s="2"/>
        <tr r="F13" s="2"/>
        <tr r="R2" s="6"/>
        <tr r="F9" s="2"/>
        <tr r="J10" s="2"/>
      </tp>
      <tp t="s">
        <v/>
        <stp/>
        <stp>ContractData</stp>
        <stp>ETQ6</stp>
        <stp>Bid</stp>
        <tr r="S12" s="5"/>
      </tp>
      <tp t="s">
        <v/>
        <stp/>
        <stp>ContractData</stp>
        <stp>ETU6</stp>
        <stp>Bid</stp>
        <tr r="S13" s="5"/>
      </tp>
      <tp>
        <v>46.88</v>
        <stp/>
        <stp>ContractData</stp>
        <stp>ETV5</stp>
        <stp>Bid</stp>
        <tr r="D34" s="2"/>
        <tr r="Q9" s="2"/>
        <tr r="S2" s="5"/>
      </tp>
      <tp>
        <v>47.21</v>
        <stp/>
        <stp>ContractData</stp>
        <stp>ETX5</stp>
        <stp>Bid</stp>
        <tr r="R9" s="2"/>
        <tr r="S3" s="5"/>
      </tp>
      <tp>
        <v>47.63</v>
        <stp/>
        <stp>ContractData</stp>
        <stp>ETZ5</stp>
        <stp>Bid</stp>
        <tr r="S9" s="2"/>
        <tr r="S4" s="5"/>
      </tp>
      <tp>
        <v>48.69</v>
        <stp/>
        <stp>ContractData</stp>
        <stp>ETG6</stp>
        <stp>Bid</stp>
        <tr r="U9" s="2"/>
        <tr r="S6" s="5"/>
      </tp>
      <tp>
        <v>48.15</v>
        <stp/>
        <stp>ContractData</stp>
        <stp>ETF6</stp>
        <stp>Bid</stp>
        <tr r="T9" s="2"/>
        <tr r="S5" s="5"/>
      </tp>
      <tp>
        <v>49.25</v>
        <stp/>
        <stp>ContractData</stp>
        <stp>ETH6</stp>
        <stp>Bid</stp>
        <tr r="V9" s="2"/>
        <tr r="S7" s="5"/>
      </tp>
      <tp>
        <v>50.13</v>
        <stp/>
        <stp>ContractData</stp>
        <stp>ETK6</stp>
        <stp>Bid</stp>
        <tr r="S9" s="5"/>
      </tp>
      <tp>
        <v>49.72</v>
        <stp/>
        <stp>ContractData</stp>
        <stp>ETJ6</stp>
        <stp>Bid</stp>
        <tr r="W9" s="2"/>
        <tr r="S8" s="5"/>
      </tp>
      <tp>
        <v>50.45</v>
        <stp/>
        <stp>ContractData</stp>
        <stp>ETM6</stp>
        <stp>Bid</stp>
        <tr r="S10" s="5"/>
      </tp>
      <tp t="s">
        <v/>
        <stp/>
        <stp>ContractData</stp>
        <stp>ETN6</stp>
        <stp>Bid</stp>
        <tr r="S11" s="5"/>
      </tp>
      <tp t="s">
        <v>QOM6</v>
        <stp/>
        <stp>ContractData</stp>
        <stp>QOM6</stp>
        <stp>Symbol</stp>
        <tr r="A20" s="2"/>
      </tp>
      <tp t="s">
        <v>QON6</v>
        <stp/>
        <stp>ContractData</stp>
        <stp>QON6</stp>
        <stp>Symbol</stp>
        <tr r="A21" s="2"/>
      </tp>
      <tp t="s">
        <v>QOH6</v>
        <stp/>
        <stp>ContractData</stp>
        <stp>QOH6</stp>
        <stp>Symbol</stp>
        <tr r="A17" s="2"/>
        <tr r="N6" s="2"/>
      </tp>
      <tp t="s">
        <v>QOK6</v>
        <stp/>
        <stp>ContractData</stp>
        <stp>QOK6</stp>
        <stp>Symbol</stp>
        <tr r="A19" s="2"/>
        <tr r="P6" s="2"/>
      </tp>
      <tp t="s">
        <v>QOJ6</v>
        <stp/>
        <stp>ContractData</stp>
        <stp>QOJ6</stp>
        <stp>Symbol</stp>
        <tr r="A18" s="2"/>
        <tr r="O6" s="2"/>
      </tp>
      <tp t="s">
        <v>QOG6</v>
        <stp/>
        <stp>ContractData</stp>
        <stp>QOG6</stp>
        <stp>Symbol</stp>
        <tr r="A16" s="2"/>
        <tr r="M6" s="2"/>
      </tp>
      <tp t="s">
        <v>QOF6</v>
        <stp/>
        <stp>ContractData</stp>
        <stp>QOF6</stp>
        <stp>Symbol</stp>
        <tr r="A15" s="2"/>
        <tr r="L6" s="2"/>
      </tp>
      <tp t="s">
        <v>QOX5</v>
        <stp/>
        <stp>ContractData</stp>
        <stp>QOX5</stp>
        <stp>Symbol</stp>
        <tr r="J6" s="2"/>
        <tr r="A13" s="2"/>
      </tp>
      <tp t="s">
        <v>QOZ5</v>
        <stp/>
        <stp>ContractData</stp>
        <stp>QOZ5</stp>
        <stp>Symbol</stp>
        <tr r="K6" s="2"/>
        <tr r="A14" s="2"/>
      </tp>
      <tp t="s">
        <v>QON6</v>
        <stp/>
        <stp>ContractData</stp>
        <stp>QO?9</stp>
        <stp>Symbol</stp>
        <tr r="Q10" s="6"/>
      </tp>
      <tp t="s">
        <v>QOM6</v>
        <stp/>
        <stp>ContractData</stp>
        <stp>QO?8</stp>
        <stp>Symbol</stp>
        <tr r="Q9" s="6"/>
      </tp>
      <tp t="s">
        <v>QOX5</v>
        <stp/>
        <stp>ContractData</stp>
        <stp>QO?1</stp>
        <stp>Symbol</stp>
        <tr r="Q2" s="6"/>
        <tr r="R35" s="6"/>
        <tr r="S35" s="6"/>
      </tp>
      <tp t="s">
        <v>QOF6</v>
        <stp/>
        <stp>ContractData</stp>
        <stp>QO?3</stp>
        <stp>Symbol</stp>
        <tr r="Q4" s="6"/>
      </tp>
      <tp t="s">
        <v>QOZ5</v>
        <stp/>
        <stp>ContractData</stp>
        <stp>QO?2</stp>
        <stp>Symbol</stp>
        <tr r="Q3" s="6"/>
        <tr r="S36" s="6"/>
      </tp>
      <tp t="s">
        <v>QOH6</v>
        <stp/>
        <stp>ContractData</stp>
        <stp>QO?5</stp>
        <stp>Symbol</stp>
        <tr r="Q6" s="6"/>
      </tp>
      <tp t="s">
        <v>QOG6</v>
        <stp/>
        <stp>ContractData</stp>
        <stp>QO?4</stp>
        <stp>Symbol</stp>
        <tr r="Q5" s="6"/>
      </tp>
      <tp t="s">
        <v>QOK6</v>
        <stp/>
        <stp>ContractData</stp>
        <stp>QO?7</stp>
        <stp>Symbol</stp>
        <tr r="Q8" s="6"/>
      </tp>
      <tp t="s">
        <v>QOJ6</v>
        <stp/>
        <stp>ContractData</stp>
        <stp>QO?6</stp>
        <stp>Symbol</stp>
        <tr r="Q7" s="6"/>
      </tp>
      <tp>
        <v>50.160000000000004</v>
        <stp/>
        <stp>ContractData</stp>
        <stp>ETK6</stp>
        <stp>Ask</stp>
        <tr r="T9" s="5"/>
      </tp>
      <tp>
        <v>49.75</v>
        <stp/>
        <stp>ContractData</stp>
        <stp>ETJ6</stp>
        <stp>Ask</stp>
        <tr r="W8" s="2"/>
        <tr r="T8" s="5"/>
      </tp>
      <tp>
        <v>49.27</v>
        <stp/>
        <stp>ContractData</stp>
        <stp>ETH6</stp>
        <stp>Ask</stp>
        <tr r="V8" s="2"/>
        <tr r="T7" s="5"/>
      </tp>
      <tp t="s">
        <v/>
        <stp/>
        <stp>ContractData</stp>
        <stp>ETN6</stp>
        <stp>Ask</stp>
        <tr r="T11" s="5"/>
      </tp>
      <tp>
        <v>50.480000000000004</v>
        <stp/>
        <stp>ContractData</stp>
        <stp>ETM6</stp>
        <stp>Ask</stp>
        <tr r="T10" s="5"/>
      </tp>
      <tp>
        <v>48.71</v>
        <stp/>
        <stp>ContractData</stp>
        <stp>ETG6</stp>
        <stp>Ask</stp>
        <tr r="U8" s="2"/>
        <tr r="T6" s="5"/>
      </tp>
      <tp>
        <v>48.17</v>
        <stp/>
        <stp>ContractData</stp>
        <stp>ETF6</stp>
        <stp>Ask</stp>
        <tr r="T8" s="2"/>
        <tr r="T5" s="5"/>
      </tp>
      <tp>
        <v>47.65</v>
        <stp/>
        <stp>ContractData</stp>
        <stp>ETZ5</stp>
        <stp>Ask</stp>
        <tr r="T4" s="5"/>
        <tr r="S8" s="2"/>
      </tp>
      <tp>
        <v>47.230000000000004</v>
        <stp/>
        <stp>ContractData</stp>
        <stp>ETX5</stp>
        <stp>Ask</stp>
        <tr r="R8" s="2"/>
        <tr r="T3" s="5"/>
      </tp>
      <tp t="s">
        <v/>
        <stp/>
        <stp>ContractData</stp>
        <stp>ETQ6</stp>
        <stp>Ask</stp>
        <tr r="T12" s="5"/>
      </tp>
      <tp>
        <v>46.89</v>
        <stp/>
        <stp>ContractData</stp>
        <stp>ETV5</stp>
        <stp>Ask</stp>
        <tr r="Q8" s="2"/>
        <tr r="D32" s="2"/>
        <tr r="T2" s="5"/>
      </tp>
    </main>
    <main first="cqgxl.rtd">
      <tp t="s">
        <v/>
        <stp/>
        <stp>ContractData</stp>
        <stp>ETU6</stp>
        <stp>Ask</stp>
        <tr r="T13" s="5"/>
      </tp>
    </main>
    <main first="cqgxl.rtd">
      <tp>
        <v>28597</v>
        <stp/>
        <stp>ContractData</stp>
        <stp>QOS1Z</stp>
        <stp>T_CVol</stp>
        <tr r="AA49" s="2"/>
      </tp>
      <tp>
        <v>82629</v>
        <stp/>
        <stp>ContractData</stp>
        <stp>QOS1X</stp>
        <stp>T_CVol</stp>
        <tr r="AA48" s="2"/>
      </tp>
      <tp>
        <v>7767</v>
        <stp/>
        <stp>ContractData</stp>
        <stp>QOS1F</stp>
        <stp>T_CVol</stp>
        <tr r="AA50" s="2"/>
      </tp>
      <tp>
        <v>5008</v>
        <stp/>
        <stp>ContractData</stp>
        <stp>QOS1G</stp>
        <stp>T_CVol</stp>
        <tr r="AA51" s="2"/>
      </tp>
      <tp>
        <v>3014</v>
        <stp/>
        <stp>ContractData</stp>
        <stp>QOS1J</stp>
        <stp>T_CVol</stp>
        <tr r="AA53" s="2"/>
      </tp>
      <tp>
        <v>3400</v>
        <stp/>
        <stp>ContractData</stp>
        <stp>QOS1K</stp>
        <stp>T_CVol</stp>
        <tr r="AA54" s="2"/>
      </tp>
      <tp>
        <v>3340</v>
        <stp/>
        <stp>ContractData</stp>
        <stp>QOS1H</stp>
        <stp>T_CVol</stp>
        <tr r="AA52" s="2"/>
      </tp>
    </main>
    <main first="cqgxl.rtd">
      <tp>
        <v>48.19</v>
        <stp/>
        <stp>ContractData</stp>
        <stp>ETF6</stp>
        <stp>LastTradeToday</stp>
        <tr r="U5" s="5"/>
        <tr r="T10" s="2"/>
        <tr r="G40" s="2"/>
        <tr r="F40" s="2"/>
        <tr r="R5" s="5"/>
      </tp>
      <tp>
        <v>48.88</v>
        <stp/>
        <stp>ContractData</stp>
        <stp>ETG6</stp>
        <stp>LastTradeToday</stp>
        <tr r="U6" s="5"/>
        <tr r="G41" s="2"/>
        <tr r="F41" s="2"/>
        <tr r="U10" s="2"/>
        <tr r="R6" s="5"/>
      </tp>
      <tp t="s">
        <v/>
        <stp/>
        <stp>ContractData</stp>
        <stp>ETN6</stp>
        <stp>LastTradeToday</stp>
        <tr r="U11" s="5"/>
        <tr r="R11" s="5"/>
      </tp>
      <tp>
        <v>50.71</v>
        <stp/>
        <stp>ContractData</stp>
        <stp>ETM6</stp>
        <stp>LastTradeToday</stp>
        <tr r="F45" s="2"/>
        <tr r="G45" s="2"/>
        <tr r="R10" s="5"/>
        <tr r="U10" s="5"/>
      </tp>
      <tp>
        <v>50.1</v>
        <stp/>
        <stp>ContractData</stp>
        <stp>ETJ6</stp>
        <stp>LastTradeToday</stp>
        <tr r="F43" s="2"/>
        <tr r="G43" s="2"/>
        <tr r="W10" s="2"/>
        <tr r="U8" s="5"/>
        <tr r="R8" s="5"/>
      </tp>
      <tp>
        <v>50.42</v>
        <stp/>
        <stp>ContractData</stp>
        <stp>ETK6</stp>
        <stp>LastTradeToday</stp>
        <tr r="F44" s="2"/>
        <tr r="G44" s="2"/>
        <tr r="U9" s="5"/>
        <tr r="R9" s="5"/>
      </tp>
      <tp>
        <v>49.45</v>
        <stp/>
        <stp>ContractData</stp>
        <stp>ETH6</stp>
        <stp>LastTradeToday</stp>
        <tr r="U7" s="5"/>
        <tr r="V10" s="2"/>
        <tr r="F42" s="2"/>
        <tr r="G42" s="2"/>
        <tr r="R7" s="5"/>
      </tp>
      <tp>
        <v>46.89</v>
        <stp/>
        <stp>ContractData</stp>
        <stp>ETV5</stp>
        <stp>LastTradeToday</stp>
        <tr r="A8" s="2"/>
        <tr r="F37" s="2"/>
        <tr r="G37" s="2"/>
        <tr r="Q10" s="2"/>
        <tr r="F34" s="2"/>
        <tr r="U2" s="5"/>
        <tr r="R2" s="5"/>
      </tp>
      <tp t="s">
        <v/>
        <stp/>
        <stp>ContractData</stp>
        <stp>ETU6</stp>
        <stp>LastTradeToday</stp>
        <tr r="U13" s="5"/>
        <tr r="R13" s="5"/>
      </tp>
      <tp t="s">
        <v/>
        <stp/>
        <stp>ContractData</stp>
        <stp>ETQ6</stp>
        <stp>LastTradeToday</stp>
        <tr r="U12" s="5"/>
        <tr r="R12" s="5"/>
      </tp>
      <tp>
        <v>47.64</v>
        <stp/>
        <stp>ContractData</stp>
        <stp>ETZ5</stp>
        <stp>LastTradeToday</stp>
        <tr r="U4" s="5"/>
        <tr r="G39" s="2"/>
        <tr r="F39" s="2"/>
        <tr r="S10" s="2"/>
        <tr r="R4" s="5"/>
      </tp>
      <tp>
        <v>47.21</v>
        <stp/>
        <stp>ContractData</stp>
        <stp>ETX5</stp>
        <stp>LastTradeToday</stp>
        <tr r="U3" s="5"/>
        <tr r="R10" s="2"/>
        <tr r="G38" s="2"/>
        <tr r="F38" s="2"/>
        <tr r="R3" s="5"/>
      </tp>
    </main>
    <main first="cqgxl.rtd">
      <tp>
        <v>44.83</v>
        <stp/>
        <stp>ContractData</stp>
        <stp>ETV5</stp>
        <stp>Low</stp>
        <tr r="E37" s="2"/>
      </tp>
      <tp>
        <v>45.77</v>
        <stp/>
        <stp>ContractData</stp>
        <stp>ETZ5</stp>
        <stp>Low</stp>
        <tr r="E39" s="2"/>
      </tp>
      <tp>
        <v>45.22</v>
        <stp/>
        <stp>ContractData</stp>
        <stp>ETX5</stp>
        <stp>Low</stp>
        <tr r="E38" s="2"/>
      </tp>
      <tp>
        <v>47.78</v>
        <stp/>
        <stp>ContractData</stp>
        <stp>ETG6</stp>
        <stp>Low</stp>
        <tr r="E41" s="2"/>
      </tp>
      <tp>
        <v>46.61</v>
        <stp/>
        <stp>ContractData</stp>
        <stp>ETF6</stp>
        <stp>Low</stp>
        <tr r="E40" s="2"/>
      </tp>
      <tp>
        <v>49.5</v>
        <stp/>
        <stp>ContractData</stp>
        <stp>ETM6</stp>
        <stp>Low</stp>
        <tr r="E45" s="2"/>
      </tp>
      <tp>
        <v>50.370000000000005</v>
        <stp/>
        <stp>ContractData</stp>
        <stp>ETK6</stp>
        <stp>Low</stp>
        <tr r="E44" s="2"/>
      </tp>
      <tp>
        <v>49.02</v>
        <stp/>
        <stp>ContractData</stp>
        <stp>ETJ6</stp>
        <stp>Low</stp>
        <tr r="E43" s="2"/>
      </tp>
      <tp>
        <v>47.97</v>
        <stp/>
        <stp>ContractData</stp>
        <stp>ETH6</stp>
        <stp>Low</stp>
        <tr r="E42" s="2"/>
      </tp>
      <tp>
        <v>48.050000000000004</v>
        <stp/>
        <stp>ContractData</stp>
        <stp>ETH6</stp>
        <stp>Open</stp>
        <tr r="C42" s="2"/>
      </tp>
      <tp>
        <v>51.06</v>
        <stp/>
        <stp>ContractData</stp>
        <stp>QOH6</stp>
        <stp>Open</stp>
        <tr r="C17" s="2"/>
      </tp>
      <tp>
        <v>-0.83000000000000007</v>
        <stp/>
        <stp>ContractData</stp>
        <stp>QOS1Z5</stp>
        <stp>Y_Settlement</stp>
        <tr r="G24" s="2"/>
      </tp>
      <tp>
        <v>49.03</v>
        <stp/>
        <stp>ContractData</stp>
        <stp>ETJ6</stp>
        <stp>Open</stp>
        <tr r="C43" s="2"/>
      </tp>
      <tp>
        <v>51.74</v>
        <stp/>
        <stp>ContractData</stp>
        <stp>QOJ6</stp>
        <stp>Open</stp>
        <tr r="C18" s="2"/>
      </tp>
      <tp>
        <v>-0.83000000000000007</v>
        <stp/>
        <stp>ContractData</stp>
        <stp>QOS1X5</stp>
        <stp>Y_Settlement</stp>
        <tr r="G23" s="2"/>
      </tp>
      <tp>
        <v>50.45</v>
        <stp/>
        <stp>ContractData</stp>
        <stp>ETK6</stp>
        <stp>Open</stp>
        <tr r="C44" s="2"/>
      </tp>
      <tp>
        <v>52.31</v>
        <stp/>
        <stp>ContractData</stp>
        <stp>QOK6</stp>
        <stp>Open</stp>
        <tr r="C19" s="2"/>
      </tp>
      <tp>
        <v>49.81</v>
        <stp/>
        <stp>ContractData</stp>
        <stp>ETM6</stp>
        <stp>Open</stp>
        <tr r="C45" s="2"/>
      </tp>
      <tp>
        <v>52.89</v>
        <stp/>
        <stp>ContractData</stp>
        <stp>QOM6</stp>
        <stp>Open</stp>
        <tr r="C20" s="2"/>
      </tp>
      <tp>
        <v>53.53</v>
        <stp/>
        <stp>ContractData</stp>
        <stp>QON6</stp>
        <stp>Open</stp>
        <tr r="C21" s="2"/>
      </tp>
      <tp>
        <v>-0.56000000000000005</v>
        <stp/>
        <stp>ContractData</stp>
        <stp>ETS1H6</stp>
        <stp>Y_Settlement</stp>
        <tr r="G52" s="2"/>
      </tp>
      <tp>
        <v>47.34</v>
        <stp/>
        <stp>ContractData</stp>
        <stp>ETV5</stp>
        <stp>High</stp>
        <tr r="D37" s="2"/>
      </tp>
      <tp>
        <v>-0.63</v>
        <stp/>
        <stp>ContractData</stp>
        <stp>ETS1G6</stp>
        <stp>Y_Settlement</stp>
        <tr r="G51" s="2"/>
      </tp>
      <tp>
        <v>-0.62</v>
        <stp/>
        <stp>ContractData</stp>
        <stp>ETS1F6</stp>
        <stp>Y_Settlement</stp>
        <tr r="G50" s="2"/>
      </tp>
      <tp>
        <v>47.71</v>
        <stp/>
        <stp>ContractData</stp>
        <stp>ETX5</stp>
        <stp>High</stp>
        <tr r="D38" s="2"/>
      </tp>
      <tp>
        <v>50.34</v>
        <stp/>
        <stp>ContractData</stp>
        <stp>QOX5</stp>
        <stp>High</stp>
        <tr r="D13" s="2"/>
      </tp>
      <tp>
        <v>48.18</v>
        <stp/>
        <stp>ContractData</stp>
        <stp>ETZ5</stp>
        <stp>High</stp>
        <tr r="D39" s="2"/>
      </tp>
      <tp>
        <v>51.06</v>
        <stp/>
        <stp>ContractData</stp>
        <stp>QOZ5</stp>
        <stp>High</stp>
        <tr r="D14" s="2"/>
      </tp>
      <tp>
        <v>46.75</v>
        <stp/>
        <stp>ContractData</stp>
        <stp>ETF6</stp>
        <stp>Open</stp>
        <tr r="C40" s="2"/>
      </tp>
      <tp>
        <v>49.63</v>
        <stp/>
        <stp>ContractData</stp>
        <stp>QOF6</stp>
        <stp>Open</stp>
        <tr r="C15" s="2"/>
      </tp>
      <tp>
        <v>47.78</v>
        <stp/>
        <stp>ContractData</stp>
        <stp>ETG6</stp>
        <stp>Open</stp>
        <tr r="C41" s="2"/>
      </tp>
      <tp>
        <v>50.49</v>
        <stp/>
        <stp>ContractData</stp>
        <stp>QOG6</stp>
        <stp>Open</stp>
        <tr r="C16" s="2"/>
      </tp>
      <tp>
        <v>45.36</v>
        <stp/>
        <stp>ContractData</stp>
        <stp>ETX5</stp>
        <stp>Open</stp>
        <tr r="C38" s="2"/>
      </tp>
      <tp>
        <v>48.06</v>
        <stp/>
        <stp>ContractData</stp>
        <stp>QOX5</stp>
        <stp>Open</stp>
        <tr r="C13" s="2"/>
      </tp>
      <tp>
        <v>-0.62</v>
        <stp/>
        <stp>ContractData</stp>
        <stp>QOS1J6</stp>
        <stp>Y_Settlement</stp>
        <tr r="G28" s="2"/>
      </tp>
      <tp>
        <v>-0.57000000000000006</v>
        <stp/>
        <stp>ContractData</stp>
        <stp>QOS1J6</stp>
        <stp>LastTradeToday</stp>
        <tr r="G28" s="2"/>
        <tr r="F28" s="2"/>
        <tr r="P15" s="2"/>
      </tp>
      <tp>
        <v>-0.63</v>
        <stp/>
        <stp>ContractData</stp>
        <stp>QOS1H6</stp>
        <stp>LastTradeToday</stp>
        <tr r="G27" s="2"/>
        <tr r="F27" s="2"/>
        <tr r="O15" s="2"/>
      </tp>
      <tp>
        <v>-0.52</v>
        <stp/>
        <stp>ContractData</stp>
        <stp>ETS1Z5</stp>
        <stp>LastTradeToday</stp>
        <tr r="F49" s="2"/>
        <tr r="G49" s="2"/>
        <tr r="T15" s="2"/>
      </tp>
      <tp>
        <v>-0.43</v>
        <stp/>
        <stp>ContractData</stp>
        <stp>ETS1X5</stp>
        <stp>LastTradeToday</stp>
        <tr r="G48" s="2"/>
        <tr r="F48" s="2"/>
        <tr r="S15" s="2"/>
      </tp>
      <tp>
        <v>-0.33</v>
        <stp/>
        <stp>ContractData</stp>
        <stp>ETS1V5</stp>
        <stp>LastTradeToday</stp>
        <tr r="G47" s="2"/>
        <tr r="F47" s="2"/>
        <tr r="R15" s="2"/>
      </tp>
      <tp>
        <v>-0.61</v>
        <stp/>
        <stp>ContractData</stp>
        <stp>QOS1G6</stp>
        <stp>LastTradeToday</stp>
        <tr r="F26" s="2"/>
        <tr r="G26" s="2"/>
        <tr r="N15" s="2"/>
      </tp>
      <tp>
        <v>-0.73</v>
        <stp/>
        <stp>ContractData</stp>
        <stp>QOS1F6</stp>
        <stp>LastTradeToday</stp>
        <tr r="F25" s="2"/>
        <tr r="G25" s="2"/>
        <tr r="M15" s="2"/>
      </tp>
      <tp>
        <v>-0.79</v>
        <stp/>
        <stp>ContractData</stp>
        <stp>QOS1Z5</stp>
        <stp>LastTradeToday</stp>
        <tr r="G24" s="2"/>
        <tr r="F24" s="2"/>
        <tr r="L15" s="2"/>
      </tp>
      <tp>
        <v>-0.77</v>
        <stp/>
        <stp>ContractData</stp>
        <stp>QOS1X5</stp>
        <stp>LastTradeToday</stp>
        <tr r="G23" s="2"/>
        <tr r="F23" s="2"/>
        <tr r="K15" s="2"/>
      </tp>
      <tp>
        <v>-0.48</v>
        <stp/>
        <stp>ContractData</stp>
        <stp>ETS1H6</stp>
        <stp>LastTradeToday</stp>
        <tr r="F52" s="2"/>
        <tr r="G52" s="2"/>
        <tr r="W15" s="2"/>
      </tp>
      <tp>
        <v>-0.56000000000000005</v>
        <stp/>
        <stp>ContractData</stp>
        <stp>ETS1G6</stp>
        <stp>LastTradeToday</stp>
        <tr r="G51" s="2"/>
        <tr r="F51" s="2"/>
        <tr r="V15" s="2"/>
      </tp>
      <tp>
        <v>-0.55000000000000004</v>
        <stp/>
        <stp>ContractData</stp>
        <stp>ETS1F6</stp>
        <stp>LastTradeToday</stp>
        <tr r="F50" s="2"/>
        <tr r="G50" s="2"/>
        <tr r="U15" s="2"/>
      </tp>
      <tp>
        <v>45.79</v>
        <stp/>
        <stp>ContractData</stp>
        <stp>ETZ5</stp>
        <stp>Open</stp>
        <tr r="C39" s="2"/>
      </tp>
      <tp>
        <v>48.68</v>
        <stp/>
        <stp>ContractData</stp>
        <stp>QOZ5</stp>
        <stp>Open</stp>
        <tr r="C14" s="2"/>
      </tp>
      <tp>
        <v>-0.66</v>
        <stp/>
        <stp>ContractData</stp>
        <stp>QOS1H6</stp>
        <stp>Y_Settlement</stp>
        <tr r="G27" s="2"/>
      </tp>
      <tp>
        <v>-0.61</v>
        <stp/>
        <stp>ContractData</stp>
        <stp>ETS1Z5</stp>
        <stp>Y_Settlement</stp>
        <tr r="G49" s="2"/>
      </tp>
      <tp>
        <v>48.99</v>
        <stp/>
        <stp>ContractData</stp>
        <stp>ETG6</stp>
        <stp>High</stp>
        <tr r="D41" s="2"/>
      </tp>
      <tp>
        <v>52.370000000000005</v>
        <stp/>
        <stp>ContractData</stp>
        <stp>QOG6</stp>
        <stp>High</stp>
        <tr r="D16" s="2"/>
      </tp>
      <tp>
        <v>-0.53</v>
        <stp/>
        <stp>ContractData</stp>
        <stp>ETS1X5</stp>
        <stp>Y_Settlement</stp>
        <tr r="G48" s="2"/>
      </tp>
      <tp>
        <v>48.72</v>
        <stp/>
        <stp>ContractData</stp>
        <stp>ETF6</stp>
        <stp>High</stp>
        <tr r="D40" s="2"/>
      </tp>
      <tp>
        <v>51.82</v>
        <stp/>
        <stp>ContractData</stp>
        <stp>QOF6</stp>
        <stp>High</stp>
        <tr r="D15" s="2"/>
      </tp>
      <tp>
        <v>-0.41000000000000003</v>
        <stp/>
        <stp>ContractData</stp>
        <stp>ETS1V5</stp>
        <stp>Y_Settlement</stp>
        <tr r="G47" s="2"/>
      </tp>
      <tp>
        <v>49.92</v>
        <stp/>
        <stp>ContractData</stp>
        <stp>ETH6</stp>
        <stp>High</stp>
        <tr r="D42" s="2"/>
      </tp>
      <tp>
        <v>53.1</v>
        <stp/>
        <stp>ContractData</stp>
        <stp>QOH6</stp>
        <stp>High</stp>
        <tr r="D17" s="2"/>
      </tp>
      <tp>
        <v>50.46</v>
        <stp/>
        <stp>ContractData</stp>
        <stp>ETK6</stp>
        <stp>High</stp>
        <tr r="D44" s="2"/>
      </tp>
      <tp>
        <v>54.25</v>
        <stp/>
        <stp>ContractData</stp>
        <stp>QOK6</stp>
        <stp>High</stp>
        <tr r="D19" s="2"/>
      </tp>
      <tp>
        <v>50.1</v>
        <stp/>
        <stp>ContractData</stp>
        <stp>ETJ6</stp>
        <stp>High</stp>
        <tr r="D43" s="2"/>
      </tp>
      <tp>
        <v>53.69</v>
        <stp/>
        <stp>ContractData</stp>
        <stp>QOJ6</stp>
        <stp>High</stp>
        <tr r="D18" s="2"/>
      </tp>
      <tp>
        <v>-0.64</v>
        <stp/>
        <stp>ContractData</stp>
        <stp>QOS1G6</stp>
        <stp>Y_Settlement</stp>
        <tr r="G26" s="2"/>
      </tp>
      <tp>
        <v>50.86</v>
        <stp/>
        <stp>ContractData</stp>
        <stp>ETM6</stp>
        <stp>High</stp>
        <tr r="D45" s="2"/>
      </tp>
      <tp>
        <v>54.75</v>
        <stp/>
        <stp>ContractData</stp>
        <stp>QOM6</stp>
        <stp>High</stp>
        <tr r="D20" s="2"/>
      </tp>
      <tp>
        <v>-0.76</v>
        <stp/>
        <stp>ContractData</stp>
        <stp>QOS1F6</stp>
        <stp>Y_Settlement</stp>
        <tr r="G25" s="2"/>
      </tp>
      <tp>
        <v>44.97</v>
        <stp/>
        <stp>ContractData</stp>
        <stp>ETV5</stp>
        <stp>Open</stp>
        <tr r="C37" s="2"/>
      </tp>
      <tp>
        <v>55.08</v>
        <stp/>
        <stp>ContractData</stp>
        <stp>QON6</stp>
        <stp>High</stp>
        <tr r="D21" s="2"/>
      </tp>
      <tp>
        <v>44.59</v>
        <stp/>
        <stp>ContractData</stp>
        <stp>ETV5</stp>
        <stp>Y_Settlement</stp>
        <tr r="A8" s="2"/>
        <tr r="G37" s="2"/>
        <tr r="U2" s="5"/>
        <tr r="AJ2" s="5"/>
      </tp>
      <tp>
        <v>54.45</v>
        <stp/>
        <stp>ContractData</stp>
        <stp>QOV6</stp>
        <stp>Y_Settlement</stp>
        <tr r="U13" s="6"/>
        <tr r="AJ13" s="6"/>
      </tp>
      <tp>
        <v>-0.47000000000000003</v>
        <stp/>
        <stp>ContractData</stp>
        <stp>ETS1H6</stp>
        <stp>High</stp>
        <tr r="D52" s="2"/>
      </tp>
      <tp t="s">
        <v>ICE WTI Light Sweet Crude Oil: October 2015</v>
        <stp/>
        <stp>ContractData</stp>
        <stp>ETV5</stp>
        <stp>LongDescription</stp>
        <tr r="B37" s="2"/>
        <tr r="B37" s="2"/>
        <tr r="Q4" s="2"/>
        <tr r="B30" s="2"/>
      </tp>
      <tp t="s">
        <v>ICE WTI Light Sweet Crude Oil: November 2015</v>
        <stp/>
        <stp>ContractData</stp>
        <stp>ETX5</stp>
        <stp>LongDescription</stp>
        <tr r="B38" s="2"/>
        <tr r="B38" s="2"/>
      </tp>
      <tp t="s">
        <v>ICE WTI Light Sweet Crude Oil: December 2015</v>
        <stp/>
        <stp>ContractData</stp>
        <stp>ETZ5</stp>
        <stp>LongDescription</stp>
        <tr r="B39" s="2"/>
        <tr r="B39" s="2"/>
      </tp>
      <tp t="s">
        <v>ICE WTI Light Sweet Crude Oil: January 2016</v>
        <stp/>
        <stp>ContractData</stp>
        <stp>ETF6</stp>
        <stp>LongDescription</stp>
        <tr r="B40" s="2"/>
        <tr r="B40" s="2"/>
      </tp>
      <tp t="s">
        <v>ICE WTI Light Sweet Crude Oil: February 2016</v>
        <stp/>
        <stp>ContractData</stp>
        <stp>ETG6</stp>
        <stp>LongDescription</stp>
        <tr r="B41" s="2"/>
        <tr r="B41" s="2"/>
      </tp>
      <tp t="s">
        <v>ICE WTI Light Sweet Crude Oil: June 2016</v>
        <stp/>
        <stp>ContractData</stp>
        <stp>ETM6</stp>
        <stp>LongDescription</stp>
        <tr r="B45" s="2"/>
        <tr r="B45" s="2"/>
      </tp>
      <tp t="s">
        <v>ICE WTI Light Sweet Crude Oil: March 2016</v>
        <stp/>
        <stp>ContractData</stp>
        <stp>ETH6</stp>
        <stp>LongDescription</stp>
        <tr r="B42" s="2"/>
        <tr r="B42" s="2"/>
      </tp>
      <tp t="s">
        <v>ICE WTI Light Sweet Crude Oil: April 2016</v>
        <stp/>
        <stp>ContractData</stp>
        <stp>ETJ6</stp>
        <stp>LongDescription</stp>
        <tr r="B43" s="2"/>
        <tr r="B43" s="2"/>
      </tp>
      <tp t="s">
        <v>ICE WTI Light Sweet Crude Oil: May 2016</v>
        <stp/>
        <stp>ContractData</stp>
        <stp>ETK6</stp>
        <stp>LongDescription</stp>
        <tr r="B44" s="2"/>
        <tr r="B44" s="2"/>
      </tp>
      <tp>
        <v>-0.64</v>
        <stp/>
        <stp>ContractData</stp>
        <stp>QOS1G6</stp>
        <stp>Open</stp>
        <tr r="C26" s="2"/>
      </tp>
      <tp>
        <v>54.04</v>
        <stp/>
        <stp>ContractData</stp>
        <stp>QOU6</stp>
        <stp>Y_Settlement</stp>
        <tr r="U12" s="6"/>
        <tr r="AJ12" s="6"/>
      </tp>
      <tp>
        <v>49.72</v>
        <stp/>
        <stp>ContractData</stp>
        <stp>ETU6</stp>
        <stp>Y_Settlement</stp>
        <tr r="U13" s="5"/>
        <tr r="AJ13" s="5"/>
      </tp>
      <tp>
        <v>-0.76</v>
        <stp/>
        <stp>ContractData</stp>
        <stp>QOS1F6</stp>
        <stp>Open</stp>
        <tr r="C25" s="2"/>
      </tp>
      <tp>
        <v>-0.72</v>
        <stp/>
        <stp>ContractData</stp>
        <stp>QOS1X5</stp>
        <stp>High</stp>
        <tr r="D23" s="2"/>
      </tp>
      <tp>
        <v>-0.75</v>
        <stp/>
        <stp>ContractData</stp>
        <stp>QOS1Z5</stp>
        <stp>High</stp>
        <tr r="D24" s="2"/>
      </tp>
      <tp>
        <v>53.620000000000005</v>
        <stp/>
        <stp>ContractData</stp>
        <stp>QOQ6</stp>
        <stp>Y_Settlement</stp>
        <tr r="AJ11" s="6"/>
        <tr r="U11" s="6"/>
      </tp>
      <tp>
        <v>49.410000000000004</v>
        <stp/>
        <stp>ContractData</stp>
        <stp>ETQ6</stp>
        <stp>Y_Settlement</stp>
        <tr r="AJ12" s="5"/>
        <tr r="U12" s="5"/>
      </tp>
      <tp>
        <v>-0.39</v>
        <stp/>
        <stp>ContractData</stp>
        <stp>ETS1V5</stp>
        <stp>Open</stp>
        <tr r="C47" s="2"/>
      </tp>
      <tp>
        <v>-0.5</v>
        <stp/>
        <stp>ContractData</stp>
        <stp>ETS1X5</stp>
        <stp>Open</stp>
        <tr r="C48" s="2"/>
      </tp>
      <tp>
        <v>-0.39</v>
        <stp/>
        <stp>ContractData</stp>
        <stp>QOS1Q</stp>
        <stp>Bid</stp>
        <tr r="Y11" s="6"/>
      </tp>
      <tp>
        <v>-0.56000000000000005</v>
        <stp/>
        <stp>ContractData</stp>
        <stp>ETS1G</stp>
        <stp>Bid</stp>
        <tr r="Y6" s="5"/>
      </tp>
      <tp>
        <v>-0.55000000000000004</v>
        <stp/>
        <stp>ContractData</stp>
        <stp>ETS1F</stp>
        <stp>Bid</stp>
        <tr r="Y5" s="5"/>
      </tp>
      <tp>
        <v>-0.38</v>
        <stp/>
        <stp>ContractData</stp>
        <stp>QOS1U</stp>
        <stp>Bid</stp>
        <tr r="Y12" s="6"/>
      </tp>
      <tp>
        <v>-0.38</v>
        <stp/>
        <stp>ContractData</stp>
        <stp>QOS1V</stp>
        <stp>Bid</stp>
        <tr r="Y13" s="6"/>
      </tp>
      <tp>
        <v>-0.24</v>
        <stp/>
        <stp>ContractData</stp>
        <stp>ETS1M</stp>
        <stp>Bid</stp>
        <tr r="Y10" s="5"/>
      </tp>
      <tp>
        <v>-0.77</v>
        <stp/>
        <stp>ContractData</stp>
        <stp>QOS1X</stp>
        <stp>Bid</stp>
        <tr r="Y2" s="6"/>
      </tp>
      <tp>
        <v>-0.8</v>
        <stp/>
        <stp>ContractData</stp>
        <stp>QOS1Z</stp>
        <stp>Bid</stp>
        <tr r="Y3" s="6"/>
      </tp>
      <tp>
        <v>-0.23</v>
        <stp/>
        <stp>ContractData</stp>
        <stp>ETS1N</stp>
        <stp>Bid</stp>
        <tr r="Y11" s="5"/>
      </tp>
      <tp>
        <v>-0.48</v>
        <stp/>
        <stp>ContractData</stp>
        <stp>ETS1H</stp>
        <stp>Bid</stp>
        <tr r="Y7" s="5"/>
      </tp>
      <tp>
        <v>-0.33</v>
        <stp/>
        <stp>ContractData</stp>
        <stp>ETS1K</stp>
        <stp>Bid</stp>
        <tr r="Y9" s="5"/>
      </tp>
      <tp>
        <v>-0.42</v>
        <stp/>
        <stp>ContractData</stp>
        <stp>ETS1J</stp>
        <stp>Bid</stp>
        <tr r="Y8" s="5"/>
      </tp>
      <tp>
        <v>-0.28000000000000003</v>
        <stp/>
        <stp>ContractData</stp>
        <stp>ETS1U</stp>
        <stp>Bid</stp>
        <tr r="Y13" s="5"/>
      </tp>
      <tp>
        <v>-0.34</v>
        <stp/>
        <stp>ContractData</stp>
        <stp>ETS1V</stp>
        <stp>Bid</stp>
        <tr r="Y2" s="5"/>
      </tp>
      <tp>
        <v>-0.27</v>
        <stp/>
        <stp>ContractData</stp>
        <stp>ETS1Q</stp>
        <stp>Bid</stp>
        <tr r="Y12" s="5"/>
      </tp>
      <tp>
        <v>-0.62</v>
        <stp/>
        <stp>ContractData</stp>
        <stp>QOS1G</stp>
        <stp>Bid</stp>
        <tr r="Y5" s="6"/>
      </tp>
      <tp>
        <v>-0.74</v>
        <stp/>
        <stp>ContractData</stp>
        <stp>QOS1F</stp>
        <stp>Bid</stp>
        <tr r="Y4" s="6"/>
      </tp>
      <tp>
        <v>-0.64</v>
        <stp/>
        <stp>ContractData</stp>
        <stp>QOS1H</stp>
        <stp>Bid</stp>
        <tr r="Y6" s="6"/>
      </tp>
      <tp>
        <v>-0.55000000000000004</v>
        <stp/>
        <stp>ContractData</stp>
        <stp>QOS1K</stp>
        <stp>Bid</stp>
        <tr r="Y8" s="6"/>
      </tp>
      <tp>
        <v>-0.57999999999999996</v>
        <stp/>
        <stp>ContractData</stp>
        <stp>QOS1J</stp>
        <stp>Bid</stp>
        <tr r="Y7" s="6"/>
      </tp>
      <tp>
        <v>-0.47000000000000003</v>
        <stp/>
        <stp>ContractData</stp>
        <stp>QOS1M</stp>
        <stp>Bid</stp>
        <tr r="Y9" s="6"/>
      </tp>
      <tp>
        <v>-0.43</v>
        <stp/>
        <stp>ContractData</stp>
        <stp>ETS1X</stp>
        <stp>Bid</stp>
        <tr r="Y3" s="5"/>
      </tp>
      <tp>
        <v>-0.41000000000000003</v>
        <stp/>
        <stp>ContractData</stp>
        <stp>QOS1N</stp>
        <stp>Bid</stp>
        <tr r="Y10" s="6"/>
      </tp>
      <tp>
        <v>-0.52</v>
        <stp/>
        <stp>ContractData</stp>
        <stp>ETS1Z</stp>
        <stp>Bid</stp>
        <tr r="Y4" s="5"/>
      </tp>
      <tp>
        <v>-0.4</v>
        <stp/>
        <stp>ContractData</stp>
        <stp>ETS1J</stp>
        <stp>Ask</stp>
        <tr r="Z8" s="5"/>
      </tp>
      <tp>
        <v>-0.32</v>
        <stp/>
        <stp>ContractData</stp>
        <stp>ETS1K</stp>
        <stp>Ask</stp>
        <tr r="Z9" s="5"/>
      </tp>
      <tp>
        <v>-0.47000000000000003</v>
        <stp/>
        <stp>ContractData</stp>
        <stp>ETS1H</stp>
        <stp>Ask</stp>
        <tr r="Z7" s="5"/>
      </tp>
      <tp>
        <v>-0.79</v>
        <stp/>
        <stp>ContractData</stp>
        <stp>QOS1Z</stp>
        <stp>Ask</stp>
        <tr r="Z3" s="6"/>
      </tp>
      <tp>
        <v>-0.22</v>
        <stp/>
        <stp>ContractData</stp>
        <stp>ETS1N</stp>
        <stp>Ask</stp>
        <tr r="Z11" s="5"/>
      </tp>
      <tp>
        <v>-0.76</v>
        <stp/>
        <stp>ContractData</stp>
        <stp>QOS1X</stp>
        <stp>Ask</stp>
        <tr r="Z2" s="6"/>
      </tp>
      <tp>
        <v>-0.23</v>
        <stp/>
        <stp>ContractData</stp>
        <stp>ETS1M</stp>
        <stp>Ask</stp>
        <tr r="Z10" s="5"/>
      </tp>
      <tp>
        <v>-0.36</v>
        <stp/>
        <stp>ContractData</stp>
        <stp>QOS1V</stp>
        <stp>Ask</stp>
        <tr r="Z13" s="6"/>
      </tp>
      <tp>
        <v>-0.37</v>
        <stp/>
        <stp>ContractData</stp>
        <stp>QOS1U</stp>
        <stp>Ask</stp>
        <tr r="Z12" s="6"/>
      </tp>
      <tp>
        <v>-0.54</v>
        <stp/>
        <stp>ContractData</stp>
        <stp>ETS1F</stp>
        <stp>Ask</stp>
        <tr r="Z5" s="5"/>
      </tp>
      <tp>
        <v>-0.55000000000000004</v>
        <stp/>
        <stp>ContractData</stp>
        <stp>ETS1G</stp>
        <stp>Ask</stp>
        <tr r="Z6" s="5"/>
      </tp>
      <tp>
        <v>-0.38</v>
        <stp/>
        <stp>ContractData</stp>
        <stp>QOS1Q</stp>
        <stp>Ask</stp>
        <tr r="Z11" s="6"/>
      </tp>
      <tp>
        <v>-0.4</v>
        <stp/>
        <stp>ContractData</stp>
        <stp>QOS1N</stp>
        <stp>Ask</stp>
        <tr r="Z10" s="6"/>
      </tp>
      <tp>
        <v>-0.51</v>
        <stp/>
        <stp>ContractData</stp>
        <stp>ETS1Z</stp>
        <stp>Ask</stp>
        <tr r="Z4" s="5"/>
      </tp>
      <tp>
        <v>-0.42</v>
        <stp/>
        <stp>ContractData</stp>
        <stp>ETS1X</stp>
        <stp>Ask</stp>
        <tr r="Z3" s="5"/>
      </tp>
      <tp>
        <v>-0.46</v>
        <stp/>
        <stp>ContractData</stp>
        <stp>QOS1M</stp>
        <stp>Ask</stp>
        <tr r="Z9" s="6"/>
      </tp>
      <tp>
        <v>-0.57000000000000006</v>
        <stp/>
        <stp>ContractData</stp>
        <stp>QOS1J</stp>
        <stp>Ask</stp>
        <tr r="Z7" s="6"/>
      </tp>
      <tp>
        <v>-0.53</v>
        <stp/>
        <stp>ContractData</stp>
        <stp>QOS1K</stp>
        <stp>Ask</stp>
        <tr r="Z8" s="6"/>
      </tp>
      <tp>
        <v>-0.63</v>
        <stp/>
        <stp>ContractData</stp>
        <stp>QOS1H</stp>
        <stp>Ask</stp>
        <tr r="Z6" s="6"/>
      </tp>
      <tp>
        <v>-0.73</v>
        <stp/>
        <stp>ContractData</stp>
        <stp>QOS1F</stp>
        <stp>Ask</stp>
        <tr r="Z4" s="6"/>
      </tp>
      <tp>
        <v>-0.61</v>
        <stp/>
        <stp>ContractData</stp>
        <stp>QOS1G</stp>
        <stp>Ask</stp>
        <tr r="Z5" s="6"/>
      </tp>
      <tp>
        <v>-0.25</v>
        <stp/>
        <stp>ContractData</stp>
        <stp>ETS1Q</stp>
        <stp>Ask</stp>
        <tr r="Z12" s="5"/>
      </tp>
      <tp>
        <v>-0.33</v>
        <stp/>
        <stp>ContractData</stp>
        <stp>ETS1V</stp>
        <stp>Ask</stp>
        <tr r="Z2" s="5"/>
      </tp>
      <tp>
        <v>-0.26</v>
        <stp/>
        <stp>ContractData</stp>
        <stp>ETS1U</stp>
        <stp>Ask</stp>
        <tr r="Z13" s="5"/>
      </tp>
      <tp>
        <v>-0.6</v>
        <stp/>
        <stp>ContractData</stp>
        <stp>ETS1Z5</stp>
        <stp>Open</stp>
        <tr r="C49" s="2"/>
      </tp>
      <tp>
        <v>48.58</v>
        <stp/>
        <stp>ContractData</stp>
        <stp>QOZ5</stp>
        <stp>Y_Settlement</stp>
        <tr r="U3" s="6"/>
        <tr r="AJ3" s="6"/>
        <tr r="G14" s="2"/>
      </tp>
      <tp>
        <v>45.53</v>
        <stp/>
        <stp>ContractData</stp>
        <stp>ETZ5</stp>
        <stp>Y_Settlement</stp>
        <tr r="U4" s="5"/>
        <tr r="G39" s="2"/>
        <tr r="AJ4" s="5"/>
      </tp>
      <tp>
        <v>-0.66</v>
        <stp/>
        <stp>ContractData</stp>
        <stp>QOS1H6</stp>
        <stp>Open</stp>
        <tr r="C27" s="2"/>
      </tp>
      <tp>
        <v>47.75</v>
        <stp/>
        <stp>ContractData</stp>
        <stp>QOX5</stp>
        <stp>Y_Settlement</stp>
        <tr r="A7" s="2"/>
        <tr r="U2" s="6"/>
        <tr r="G13" s="2"/>
        <tr r="AJ2" s="6"/>
      </tp>
      <tp>
        <v>45</v>
        <stp/>
        <stp>ContractData</stp>
        <stp>ETX5</stp>
        <stp>Y_Settlement</stp>
        <tr r="U3" s="5"/>
        <tr r="G38" s="2"/>
        <tr r="AJ3" s="5"/>
      </tp>
      <tp>
        <v>-0.54</v>
        <stp/>
        <stp>ContractData</stp>
        <stp>ETS1F6</stp>
        <stp>High</stp>
        <tr r="D50" s="2"/>
      </tp>
      <tp>
        <v>-0.55000000000000004</v>
        <stp/>
        <stp>ContractData</stp>
        <stp>ETS1G6</stp>
        <stp>High</stp>
        <tr r="D51" s="2"/>
      </tp>
      <tp>
        <v>-0.6</v>
        <stp/>
        <stp>ContractData</stp>
        <stp>QOS1J6</stp>
        <stp>Open</stp>
        <tr r="C28" s="2"/>
      </tp>
      <tp>
        <v>49.410000000000004</v>
        <stp/>
        <stp>ContractData</stp>
        <stp>QOF6</stp>
        <stp>Y_Settlement</stp>
        <tr r="G15" s="2"/>
        <tr r="U4" s="6"/>
        <tr r="AJ4" s="6"/>
      </tp>
      <tp>
        <v>46.14</v>
        <stp/>
        <stp>ContractData</stp>
        <stp>ETF6</stp>
        <stp>Y_Settlement</stp>
        <tr r="U5" s="5"/>
        <tr r="G40" s="2"/>
        <tr r="AJ5" s="5"/>
      </tp>
      <tp>
        <v>-0.42</v>
        <stp/>
        <stp>ContractData</stp>
        <stp>ETS1X5</stp>
        <stp>High</stp>
        <tr r="D48" s="2"/>
      </tp>
      <tp>
        <v>50.17</v>
        <stp/>
        <stp>ContractData</stp>
        <stp>QOG6</stp>
        <stp>Y_Settlement</stp>
        <tr r="U5" s="6"/>
        <tr r="G16" s="2"/>
        <tr r="AJ5" s="6"/>
      </tp>
      <tp>
        <v>46.76</v>
        <stp/>
        <stp>ContractData</stp>
        <stp>ETG6</stp>
        <stp>Y_Settlement</stp>
        <tr r="U6" s="5"/>
        <tr r="G41" s="2"/>
        <tr r="AJ6" s="5"/>
      </tp>
      <tp>
        <v>-0.51</v>
        <stp/>
        <stp>ContractData</stp>
        <stp>ETS1Z5</stp>
        <stp>High</stp>
        <tr r="D49" s="2"/>
      </tp>
      <tp>
        <v>-0.61</v>
        <stp/>
        <stp>ContractData</stp>
        <stp>QOS1H6</stp>
        <stp>High</stp>
        <tr r="D27" s="2"/>
      </tp>
      <tp>
        <v>-0.62</v>
        <stp/>
        <stp>ContractData</stp>
        <stp>ETS1G6</stp>
        <stp>Open</stp>
        <tr r="C51" s="2"/>
      </tp>
      <tp>
        <v>-0.56000000000000005</v>
        <stp/>
        <stp>ContractData</stp>
        <stp>QOS1J6</stp>
        <stp>High</stp>
        <tr r="D28" s="2"/>
      </tp>
      <tp>
        <v>-0.61</v>
        <stp/>
        <stp>ContractData</stp>
        <stp>ETS1F6</stp>
        <stp>Open</stp>
        <tr r="C50" s="2"/>
      </tp>
      <tp>
        <v>53.18</v>
        <stp/>
        <stp>ContractData</stp>
        <stp>QON6</stp>
        <stp>Y_Settlement</stp>
        <tr r="U10" s="6"/>
        <tr r="G21" s="2"/>
        <tr r="AJ10" s="6"/>
      </tp>
      <tp>
        <v>49.13</v>
        <stp/>
        <stp>ContractData</stp>
        <stp>ETN6</stp>
        <stp>Y_Settlement</stp>
        <tr r="U11" s="5"/>
        <tr r="AJ11" s="5"/>
      </tp>
      <tp>
        <v>-0.54</v>
        <stp/>
        <stp>ContractData</stp>
        <stp>ETS1H6</stp>
        <stp>Open</stp>
        <tr r="C52" s="2"/>
      </tp>
      <tp t="s">
        <v>ICE Brent Crude: November 2015</v>
        <stp/>
        <stp>ContractData</stp>
        <stp>QOX5</stp>
        <stp>LongDescription</stp>
        <tr r="J4" s="2"/>
        <tr r="B13" s="2"/>
        <tr r="B13" s="2"/>
        <tr r="B4" s="2"/>
      </tp>
      <tp t="s">
        <v>ICE Brent Crude: December 2015</v>
        <stp/>
        <stp>ContractData</stp>
        <stp>QOZ5</stp>
        <stp>LongDescription</stp>
        <tr r="B14" s="2"/>
        <tr r="B14" s="2"/>
      </tp>
      <tp t="s">
        <v>ICE Brent Crude: January 2016</v>
        <stp/>
        <stp>ContractData</stp>
        <stp>QOF6</stp>
        <stp>LongDescription</stp>
        <tr r="B15" s="2"/>
        <tr r="B15" s="2"/>
      </tp>
      <tp t="s">
        <v>ICE Brent Crude: February 2016</v>
        <stp/>
        <stp>ContractData</stp>
        <stp>QOG6</stp>
        <stp>LongDescription</stp>
        <tr r="B16" s="2"/>
        <tr r="B16" s="2"/>
      </tp>
      <tp>
        <v>-0.70000000000000007</v>
        <stp/>
        <stp>ContractData</stp>
        <stp>QOS1F6</stp>
        <stp>High</stp>
        <tr r="D25" s="2"/>
      </tp>
      <tp t="s">
        <v>ICE Brent Crude: June 2016</v>
        <stp/>
        <stp>ContractData</stp>
        <stp>QOM6</stp>
        <stp>LongDescription</stp>
        <tr r="B20" s="2"/>
        <tr r="B20" s="2"/>
      </tp>
      <tp t="s">
        <v>ICE Brent Crude: July 2016</v>
        <stp/>
        <stp>ContractData</stp>
        <stp>QON6</stp>
        <stp>LongDescription</stp>
        <tr r="B21" s="2"/>
        <tr r="B21" s="2"/>
      </tp>
      <tp t="s">
        <v>ICE Brent Crude: March 2016</v>
        <stp/>
        <stp>ContractData</stp>
        <stp>QOH6</stp>
        <stp>LongDescription</stp>
        <tr r="B17" s="2"/>
        <tr r="B17" s="2"/>
      </tp>
      <tp t="s">
        <v>ICE Brent Crude: April 2016</v>
        <stp/>
        <stp>ContractData</stp>
        <stp>QOJ6</stp>
        <stp>LongDescription</stp>
        <tr r="B18" s="2"/>
        <tr r="B18" s="2"/>
      </tp>
      <tp t="s">
        <v>ICE Brent Crude: May 2016</v>
        <stp/>
        <stp>ContractData</stp>
        <stp>QOK6</stp>
        <stp>LongDescription</stp>
        <tr r="B19" s="2"/>
        <tr r="B19" s="2"/>
      </tp>
      <tp>
        <v>52.67</v>
        <stp/>
        <stp>ContractData</stp>
        <stp>QOM6</stp>
        <stp>Y_Settlement</stp>
        <tr r="G20" s="2"/>
        <tr r="AJ9" s="6"/>
        <tr r="U9" s="6"/>
      </tp>
      <tp>
        <v>48.84</v>
        <stp/>
        <stp>ContractData</stp>
        <stp>ETM6</stp>
        <stp>Y_Settlement</stp>
        <tr r="G45" s="2"/>
        <tr r="U10" s="5"/>
        <tr r="AJ10" s="5"/>
      </tp>
      <tp>
        <v>-0.59</v>
        <stp/>
        <stp>ContractData</stp>
        <stp>QOS1G6</stp>
        <stp>High</stp>
        <tr r="D26" s="2"/>
      </tp>
      <tp>
        <v>7767</v>
        <stp/>
        <stp>ContractData</stp>
        <stp>QOS1F6</stp>
        <stp>T_CVol</stp>
        <tr r="I25" s="2"/>
      </tp>
      <tp>
        <v>5008</v>
        <stp/>
        <stp>ContractData</stp>
        <stp>QOS1G6</stp>
        <stp>T_CVol</stp>
        <tr r="I26" s="2"/>
      </tp>
      <tp>
        <v>19228</v>
        <stp/>
        <stp>ContractData</stp>
        <stp>ETS1V5</stp>
        <stp>T_CVol</stp>
        <tr r="I47" s="2"/>
      </tp>
      <tp>
        <v>10249</v>
        <stp/>
        <stp>ContractData</stp>
        <stp>ETS1Z5</stp>
        <stp>T_CVol</stp>
        <tr r="I49" s="2"/>
      </tp>
      <tp>
        <v>18747</v>
        <stp/>
        <stp>ContractData</stp>
        <stp>ETS1X5</stp>
        <stp>T_CVol</stp>
        <tr r="I48" s="2"/>
      </tp>
      <tp>
        <v>3014</v>
        <stp/>
        <stp>ContractData</stp>
        <stp>QOS1J6</stp>
        <stp>T_CVol</stp>
        <tr r="I28" s="2"/>
      </tp>
      <tp>
        <v>3340</v>
        <stp/>
        <stp>ContractData</stp>
        <stp>QOS1H6</stp>
        <stp>T_CVol</stp>
        <tr r="I27" s="2"/>
      </tp>
      <tp>
        <v>2917</v>
        <stp/>
        <stp>ContractData</stp>
        <stp>ETS1F6</stp>
        <stp>T_CVol</stp>
        <tr r="I50" s="2"/>
      </tp>
      <tp>
        <v>1119</v>
        <stp/>
        <stp>ContractData</stp>
        <stp>ETS1G6</stp>
        <stp>T_CVol</stp>
        <tr r="I51" s="2"/>
      </tp>
      <tp>
        <v>524</v>
        <stp/>
        <stp>ContractData</stp>
        <stp>ETS1H6</stp>
        <stp>T_CVol</stp>
        <tr r="I52" s="2"/>
      </tp>
      <tp>
        <v>28597</v>
        <stp/>
        <stp>ContractData</stp>
        <stp>QOS1Z5</stp>
        <stp>T_CVol</stp>
        <tr r="I24" s="2"/>
      </tp>
      <tp>
        <v>82629</v>
        <stp/>
        <stp>ContractData</stp>
        <stp>QOS1X5</stp>
        <stp>T_CVol</stp>
        <tr r="I23" s="2"/>
      </tp>
      <tp>
        <v>51.47</v>
        <stp/>
        <stp>ContractData</stp>
        <stp>QOJ6</stp>
        <stp>Y_Settlement</stp>
        <tr r="U7" s="6"/>
        <tr r="G18" s="2"/>
        <tr r="AJ7" s="6"/>
      </tp>
      <tp>
        <v>47.95</v>
        <stp/>
        <stp>ContractData</stp>
        <stp>ETJ6</stp>
        <stp>Y_Settlement</stp>
        <tr r="G43" s="2"/>
        <tr r="U8" s="5"/>
        <tr r="AJ8" s="5"/>
      </tp>
      <tp>
        <v>52.09</v>
        <stp/>
        <stp>ContractData</stp>
        <stp>QOK6</stp>
        <stp>Y_Settlement</stp>
        <tr r="U8" s="6"/>
        <tr r="G19" s="2"/>
        <tr r="AJ8" s="6"/>
      </tp>
      <tp>
        <v>48.44</v>
        <stp/>
        <stp>ContractData</stp>
        <stp>ETK6</stp>
        <stp>Y_Settlement</stp>
        <tr r="G44" s="2"/>
        <tr r="AJ9" s="5"/>
        <tr r="U9" s="5"/>
      </tp>
      <tp>
        <v>-0.83000000000000007</v>
        <stp/>
        <stp>ContractData</stp>
        <stp>QOS1X5</stp>
        <stp>Open</stp>
        <tr r="C23" s="2"/>
      </tp>
      <tp>
        <v>50.81</v>
        <stp/>
        <stp>ContractData</stp>
        <stp>QOH6</stp>
        <stp>Y_Settlement</stp>
        <tr r="G17" s="2"/>
        <tr r="U6" s="6"/>
        <tr r="AJ6" s="6"/>
      </tp>
      <tp>
        <v>47.39</v>
        <stp/>
        <stp>ContractData</stp>
        <stp>ETH6</stp>
        <stp>Y_Settlement</stp>
        <tr r="U7" s="5"/>
        <tr r="G42" s="2"/>
        <tr r="AJ7" s="5"/>
      </tp>
      <tp>
        <v>-0.33</v>
        <stp/>
        <stp>ContractData</stp>
        <stp>ETS1V5</stp>
        <stp>High</stp>
        <tr r="D47" s="2"/>
      </tp>
      <tp>
        <v>-0.83000000000000007</v>
        <stp/>
        <stp>ContractData</stp>
        <stp>QOS1Z5</stp>
        <stp>Open</stp>
        <tr r="C24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715404261336009E-2"/>
          <c:y val="0.27928118121816331"/>
          <c:w val="0.89030603497795113"/>
          <c:h val="0.5572999505020405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ET!$U$2:$U$13</c:f>
              <c:numCache>
                <c:formatCode>0.00</c:formatCode>
                <c:ptCount val="12"/>
                <c:pt idx="0">
                  <c:v>2.2999999999999972</c:v>
                </c:pt>
                <c:pt idx="1">
                  <c:v>2.2100000000000009</c:v>
                </c:pt>
                <c:pt idx="2">
                  <c:v>2.1099999999999994</c:v>
                </c:pt>
                <c:pt idx="3">
                  <c:v>2.0499999999999972</c:v>
                </c:pt>
                <c:pt idx="4">
                  <c:v>2.1200000000000045</c:v>
                </c:pt>
                <c:pt idx="5">
                  <c:v>2.0600000000000023</c:v>
                </c:pt>
                <c:pt idx="6">
                  <c:v>2.1499999999999986</c:v>
                </c:pt>
                <c:pt idx="7">
                  <c:v>1.980000000000004</c:v>
                </c:pt>
                <c:pt idx="8">
                  <c:v>1.8699999999999974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79560"/>
        <c:axId val="388580736"/>
      </c:barChart>
      <c:catAx>
        <c:axId val="388579560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none"/>
        <c:minorTickMark val="none"/>
        <c:tickLblPos val="nextTo"/>
        <c:crossAx val="388580736"/>
        <c:crosses val="autoZero"/>
        <c:auto val="1"/>
        <c:lblAlgn val="ctr"/>
        <c:lblOffset val="100"/>
        <c:noMultiLvlLbl val="0"/>
      </c:catAx>
      <c:valAx>
        <c:axId val="38858073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79560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1998142106802"/>
          <c:y val="9.0358889865131228E-2"/>
          <c:w val="0.88506437539902105"/>
          <c:h val="0.76428991922724021"/>
        </c:manualLayout>
      </c:layout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6350"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ET!$AI$2:$AI$8</c:f>
              <c:strCache>
                <c:ptCount val="7"/>
                <c:pt idx="0">
                  <c:v>OCT, NOV</c:v>
                </c:pt>
                <c:pt idx="1">
                  <c:v>NOV, DEC</c:v>
                </c:pt>
                <c:pt idx="2">
                  <c:v>DEC, JAN</c:v>
                </c:pt>
                <c:pt idx="3">
                  <c:v>JAN, FEB</c:v>
                </c:pt>
                <c:pt idx="4">
                  <c:v>FEB, MAR</c:v>
                </c:pt>
                <c:pt idx="5">
                  <c:v>MAR, APR</c:v>
                </c:pt>
                <c:pt idx="6">
                  <c:v>APR, MAY</c:v>
                </c:pt>
              </c:strCache>
            </c:strRef>
          </c:cat>
          <c:val>
            <c:numRef>
              <c:f>ET!$AG$2:$AG$8</c:f>
              <c:numCache>
                <c:formatCode>General</c:formatCode>
                <c:ptCount val="7"/>
                <c:pt idx="0">
                  <c:v>-0.33</c:v>
                </c:pt>
                <c:pt idx="1">
                  <c:v>-0.43</c:v>
                </c:pt>
                <c:pt idx="2">
                  <c:v>-0.52</c:v>
                </c:pt>
                <c:pt idx="3">
                  <c:v>-0.55000000000000004</c:v>
                </c:pt>
                <c:pt idx="4">
                  <c:v>-0.56000000000000005</c:v>
                </c:pt>
                <c:pt idx="5">
                  <c:v>-0.48</c:v>
                </c:pt>
                <c:pt idx="6">
                  <c:v>-0.4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FF0000"/>
                </a:solidFill>
              </a:ln>
            </c:spPr>
          </c:marker>
          <c:val>
            <c:numRef>
              <c:f>ET!$AK$2:$AK$8</c:f>
              <c:numCache>
                <c:formatCode>General</c:formatCode>
                <c:ptCount val="7"/>
                <c:pt idx="0">
                  <c:v>-0.41000000000000003</c:v>
                </c:pt>
                <c:pt idx="1">
                  <c:v>-0.53</c:v>
                </c:pt>
                <c:pt idx="2">
                  <c:v>-0.61</c:v>
                </c:pt>
                <c:pt idx="3">
                  <c:v>-0.62</c:v>
                </c:pt>
                <c:pt idx="4">
                  <c:v>-0.63</c:v>
                </c:pt>
                <c:pt idx="5">
                  <c:v>-0.56000000000000005</c:v>
                </c:pt>
                <c:pt idx="6">
                  <c:v>-0.49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77768"/>
        <c:axId val="386480264"/>
      </c:lineChart>
      <c:catAx>
        <c:axId val="24027776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rgbClr val="002060"/>
            </a:solidFill>
          </a:ln>
        </c:spPr>
        <c:crossAx val="386480264"/>
        <c:crosses val="autoZero"/>
        <c:auto val="1"/>
        <c:lblAlgn val="ctr"/>
        <c:lblOffset val="100"/>
        <c:noMultiLvlLbl val="0"/>
      </c:catAx>
      <c:valAx>
        <c:axId val="38648026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240277768"/>
        <c:crosses val="autoZero"/>
        <c:crossBetween val="between"/>
      </c:valAx>
      <c:spPr>
        <a:solidFill>
          <a:schemeClr val="tx1"/>
        </a:solidFill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055493063367E-2"/>
          <c:y val="0.16423542295308324"/>
          <c:w val="0.88942393965460198"/>
          <c:h val="0.663038548752834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MainDisplay!$AF$48:$AF$54</c:f>
              <c:strCache>
                <c:ptCount val="7"/>
                <c:pt idx="0">
                  <c:v>ETS1V</c:v>
                </c:pt>
                <c:pt idx="1">
                  <c:v>ETS1X</c:v>
                </c:pt>
                <c:pt idx="2">
                  <c:v>ETS1Z</c:v>
                </c:pt>
                <c:pt idx="3">
                  <c:v>ETS1F</c:v>
                </c:pt>
                <c:pt idx="4">
                  <c:v>ETS1G</c:v>
                </c:pt>
                <c:pt idx="5">
                  <c:v>ETS1H</c:v>
                </c:pt>
                <c:pt idx="6">
                  <c:v>ETS1J</c:v>
                </c:pt>
              </c:strCache>
            </c:strRef>
          </c:cat>
          <c:val>
            <c:numRef>
              <c:f>MainDisplay!$AD$48:$AD$54</c:f>
              <c:numCache>
                <c:formatCode>General</c:formatCode>
                <c:ptCount val="7"/>
                <c:pt idx="0">
                  <c:v>19228</c:v>
                </c:pt>
                <c:pt idx="1">
                  <c:v>18747</c:v>
                </c:pt>
                <c:pt idx="2">
                  <c:v>10249</c:v>
                </c:pt>
                <c:pt idx="3">
                  <c:v>2917</c:v>
                </c:pt>
                <c:pt idx="4">
                  <c:v>1119</c:v>
                </c:pt>
                <c:pt idx="5">
                  <c:v>524</c:v>
                </c:pt>
                <c:pt idx="6">
                  <c:v>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481440"/>
        <c:axId val="386478696"/>
      </c:barChart>
      <c:catAx>
        <c:axId val="38648144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386478696"/>
        <c:crosses val="autoZero"/>
        <c:auto val="1"/>
        <c:lblAlgn val="ctr"/>
        <c:lblOffset val="100"/>
        <c:noMultiLvlLbl val="0"/>
      </c:catAx>
      <c:valAx>
        <c:axId val="38647869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6481440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16249107083626962"/>
          <c:w val="0.88494602807533396"/>
          <c:h val="0.7322279597473778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MainDisplay!$AB$35:$AB$46</c:f>
              <c:numCache>
                <c:formatCode>General</c:formatCode>
                <c:ptCount val="12"/>
              </c:numCache>
            </c:numRef>
          </c:cat>
          <c:val>
            <c:numRef>
              <c:f>MainDisplay!$AD$35:$AD$46</c:f>
              <c:numCache>
                <c:formatCode>General</c:formatCode>
                <c:ptCount val="12"/>
                <c:pt idx="0">
                  <c:v>42189</c:v>
                </c:pt>
                <c:pt idx="1">
                  <c:v>63661</c:v>
                </c:pt>
                <c:pt idx="2">
                  <c:v>52029</c:v>
                </c:pt>
                <c:pt idx="3">
                  <c:v>18175</c:v>
                </c:pt>
                <c:pt idx="4">
                  <c:v>5908</c:v>
                </c:pt>
                <c:pt idx="5">
                  <c:v>4000</c:v>
                </c:pt>
                <c:pt idx="6">
                  <c:v>1177</c:v>
                </c:pt>
                <c:pt idx="7">
                  <c:v>622</c:v>
                </c:pt>
                <c:pt idx="8">
                  <c:v>2437</c:v>
                </c:pt>
                <c:pt idx="9">
                  <c:v>101</c:v>
                </c:pt>
                <c:pt idx="10">
                  <c:v>276</c:v>
                </c:pt>
                <c:pt idx="11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479480"/>
        <c:axId val="386478304"/>
      </c:barChart>
      <c:catAx>
        <c:axId val="38647948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386478304"/>
        <c:crosses val="autoZero"/>
        <c:auto val="1"/>
        <c:lblAlgn val="ctr"/>
        <c:lblOffset val="100"/>
        <c:noMultiLvlLbl val="0"/>
      </c:catAx>
      <c:valAx>
        <c:axId val="38647830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6479480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29991331872665339"/>
          <c:w val="0.88541021309794243"/>
          <c:h val="0.536668510857185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ET!$X$2:$X$8</c:f>
              <c:numCache>
                <c:formatCode>0.00</c:formatCode>
                <c:ptCount val="7"/>
                <c:pt idx="0">
                  <c:v>8.0000000000000016E-2</c:v>
                </c:pt>
                <c:pt idx="1">
                  <c:v>0.10000000000000003</c:v>
                </c:pt>
                <c:pt idx="2">
                  <c:v>8.9999999999999969E-2</c:v>
                </c:pt>
                <c:pt idx="3">
                  <c:v>6.9999999999999951E-2</c:v>
                </c:pt>
                <c:pt idx="4">
                  <c:v>6.9999999999999951E-2</c:v>
                </c:pt>
                <c:pt idx="5">
                  <c:v>8.0000000000000071E-2</c:v>
                </c:pt>
                <c:pt idx="6">
                  <c:v>8.9999999999999969E-2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77208"/>
        <c:axId val="388578776"/>
      </c:barChart>
      <c:catAx>
        <c:axId val="388577208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388578776"/>
        <c:crosses val="autoZero"/>
        <c:auto val="1"/>
        <c:lblAlgn val="ctr"/>
        <c:lblOffset val="100"/>
        <c:noMultiLvlLbl val="0"/>
      </c:catAx>
      <c:valAx>
        <c:axId val="38857877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77208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22782508900070891"/>
          <c:w val="0.87644209179734889"/>
          <c:h val="0.608757129384579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QO!$X$2:$X$8</c:f>
              <c:numCache>
                <c:formatCode>0.00</c:formatCode>
                <c:ptCount val="7"/>
                <c:pt idx="0">
                  <c:v>6.0000000000000053E-2</c:v>
                </c:pt>
                <c:pt idx="1">
                  <c:v>4.0000000000000036E-2</c:v>
                </c:pt>
                <c:pt idx="2">
                  <c:v>3.0000000000000027E-2</c:v>
                </c:pt>
                <c:pt idx="3">
                  <c:v>3.0000000000000027E-2</c:v>
                </c:pt>
                <c:pt idx="4">
                  <c:v>3.0000000000000027E-2</c:v>
                </c:pt>
                <c:pt idx="5">
                  <c:v>4.9999999999999933E-2</c:v>
                </c:pt>
                <c:pt idx="6">
                  <c:v>3.9999999999999925E-2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49416"/>
        <c:axId val="388547064"/>
      </c:barChart>
      <c:catAx>
        <c:axId val="388549416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388547064"/>
        <c:crosses val="autoZero"/>
        <c:auto val="1"/>
        <c:lblAlgn val="ctr"/>
        <c:lblOffset val="100"/>
        <c:noMultiLvlLbl val="0"/>
      </c:catAx>
      <c:valAx>
        <c:axId val="388547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9416"/>
        <c:crosses val="autoZero"/>
        <c:crossBetween val="between"/>
      </c:valAx>
      <c:spPr>
        <a:solidFill>
          <a:schemeClr val="tx1"/>
        </a:solidFill>
        <a:ln w="12700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635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QO!$AH$2:$AH$13</c:f>
              <c:strCache>
                <c:ptCount val="12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</c:strCache>
            </c:strRef>
          </c:cat>
          <c:val>
            <c:numRef>
              <c:f>QO!$AF$2:$AF$13</c:f>
              <c:numCache>
                <c:formatCode>General</c:formatCode>
                <c:ptCount val="12"/>
                <c:pt idx="0">
                  <c:v>49.46</c:v>
                </c:pt>
                <c:pt idx="1">
                  <c:v>50.230000000000004</c:v>
                </c:pt>
                <c:pt idx="2">
                  <c:v>51.02</c:v>
                </c:pt>
                <c:pt idx="3">
                  <c:v>51.754999999999995</c:v>
                </c:pt>
                <c:pt idx="4">
                  <c:v>52.370000000000005</c:v>
                </c:pt>
                <c:pt idx="5">
                  <c:v>53.004999999999995</c:v>
                </c:pt>
                <c:pt idx="6">
                  <c:v>53.58</c:v>
                </c:pt>
                <c:pt idx="7">
                  <c:v>54.115000000000002</c:v>
                </c:pt>
                <c:pt idx="8">
                  <c:v>54.58</c:v>
                </c:pt>
                <c:pt idx="9">
                  <c:v>5491.5</c:v>
                </c:pt>
                <c:pt idx="10">
                  <c:v>2768.2449999999999</c:v>
                </c:pt>
                <c:pt idx="11">
                  <c:v>5569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QO!$AH$2:$AH$13</c:f>
              <c:strCache>
                <c:ptCount val="12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</c:strCache>
            </c:strRef>
          </c:cat>
          <c:val>
            <c:numRef>
              <c:f>QO!$AL$2:$AL$13</c:f>
              <c:numCache>
                <c:formatCode>General</c:formatCode>
                <c:ptCount val="12"/>
                <c:pt idx="0">
                  <c:v>47.75</c:v>
                </c:pt>
                <c:pt idx="1">
                  <c:v>48.58</c:v>
                </c:pt>
                <c:pt idx="2">
                  <c:v>49.410000000000004</c:v>
                </c:pt>
                <c:pt idx="3">
                  <c:v>50.17</c:v>
                </c:pt>
                <c:pt idx="4">
                  <c:v>50.81</c:v>
                </c:pt>
                <c:pt idx="5">
                  <c:v>51.47</c:v>
                </c:pt>
                <c:pt idx="6">
                  <c:v>52.09</c:v>
                </c:pt>
                <c:pt idx="7">
                  <c:v>52.67</c:v>
                </c:pt>
                <c:pt idx="8">
                  <c:v>53.18</c:v>
                </c:pt>
                <c:pt idx="9">
                  <c:v>53.620000000000005</c:v>
                </c:pt>
                <c:pt idx="10">
                  <c:v>54.04</c:v>
                </c:pt>
                <c:pt idx="11">
                  <c:v>54.45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48240"/>
        <c:axId val="388543536"/>
      </c:lineChart>
      <c:catAx>
        <c:axId val="38854824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8543536"/>
        <c:crosses val="autoZero"/>
        <c:auto val="1"/>
        <c:lblAlgn val="ctr"/>
        <c:lblOffset val="100"/>
        <c:noMultiLvlLbl val="0"/>
      </c:catAx>
      <c:valAx>
        <c:axId val="38854353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8240"/>
        <c:crosses val="autoZero"/>
        <c:crossBetween val="between"/>
      </c:valAx>
      <c:spPr>
        <a:solidFill>
          <a:schemeClr val="tx1"/>
        </a:solidFill>
        <a:ln w="1270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3998996570925"/>
          <c:y val="5.4295338525409666E-2"/>
          <c:w val="0.88212901112479425"/>
          <c:h val="0.812945750640832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635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ET!$AH$2:$AH$13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ET!$AF$2:$AF$13</c:f>
              <c:numCache>
                <c:formatCode>General</c:formatCode>
                <c:ptCount val="12"/>
                <c:pt idx="0">
                  <c:v>46.89</c:v>
                </c:pt>
                <c:pt idx="1">
                  <c:v>47.21</c:v>
                </c:pt>
                <c:pt idx="2">
                  <c:v>47.64</c:v>
                </c:pt>
                <c:pt idx="3">
                  <c:v>48.16</c:v>
                </c:pt>
                <c:pt idx="4">
                  <c:v>48.7</c:v>
                </c:pt>
                <c:pt idx="5">
                  <c:v>49.260000000000005</c:v>
                </c:pt>
                <c:pt idx="6">
                  <c:v>49.734999999999999</c:v>
                </c:pt>
                <c:pt idx="7">
                  <c:v>50.145000000000003</c:v>
                </c:pt>
                <c:pt idx="8">
                  <c:v>50.465000000000003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12700">
                <a:solidFill>
                  <a:srgbClr val="FF0000"/>
                </a:solidFill>
              </a:ln>
            </c:spPr>
          </c:marker>
          <c:cat>
            <c:strRef>
              <c:f>ET!$AH$2:$AH$13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ET!$AL$2:$AL$13</c:f>
              <c:numCache>
                <c:formatCode>General</c:formatCode>
                <c:ptCount val="12"/>
                <c:pt idx="0">
                  <c:v>44.59</c:v>
                </c:pt>
                <c:pt idx="1">
                  <c:v>45</c:v>
                </c:pt>
                <c:pt idx="2">
                  <c:v>45.53</c:v>
                </c:pt>
                <c:pt idx="3">
                  <c:v>46.14</c:v>
                </c:pt>
                <c:pt idx="4">
                  <c:v>46.76</c:v>
                </c:pt>
                <c:pt idx="5">
                  <c:v>47.39</c:v>
                </c:pt>
                <c:pt idx="6">
                  <c:v>47.95</c:v>
                </c:pt>
                <c:pt idx="7">
                  <c:v>48.44</c:v>
                </c:pt>
                <c:pt idx="8">
                  <c:v>48.84</c:v>
                </c:pt>
                <c:pt idx="9">
                  <c:v>49.13</c:v>
                </c:pt>
                <c:pt idx="10">
                  <c:v>49.410000000000004</c:v>
                </c:pt>
                <c:pt idx="11">
                  <c:v>49.72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44712"/>
        <c:axId val="388544320"/>
      </c:lineChart>
      <c:catAx>
        <c:axId val="38854471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4320"/>
        <c:crosses val="autoZero"/>
        <c:auto val="1"/>
        <c:lblAlgn val="ctr"/>
        <c:lblOffset val="100"/>
        <c:noMultiLvlLbl val="0"/>
      </c:catAx>
      <c:valAx>
        <c:axId val="388544320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4712"/>
        <c:crosses val="autoZero"/>
        <c:crossBetween val="between"/>
      </c:valAx>
      <c:spPr>
        <a:solidFill>
          <a:schemeClr val="tx1"/>
        </a:solidFill>
        <a:ln w="1270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20818464702221498"/>
          <c:w val="0.88270127641891161"/>
          <c:h val="0.657583678328868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MainDisplay!$AB$35:$AB$46</c:f>
              <c:numCache>
                <c:formatCode>General</c:formatCode>
                <c:ptCount val="12"/>
              </c:numCache>
            </c:numRef>
          </c:cat>
          <c:val>
            <c:numRef>
              <c:f>MainDisplay!$AA$35:$AA$46</c:f>
              <c:numCache>
                <c:formatCode>General</c:formatCode>
                <c:ptCount val="12"/>
                <c:pt idx="0">
                  <c:v>276926</c:v>
                </c:pt>
                <c:pt idx="1">
                  <c:v>187989</c:v>
                </c:pt>
                <c:pt idx="2">
                  <c:v>56469</c:v>
                </c:pt>
                <c:pt idx="3">
                  <c:v>19970</c:v>
                </c:pt>
                <c:pt idx="4">
                  <c:v>19924</c:v>
                </c:pt>
                <c:pt idx="5">
                  <c:v>9386</c:v>
                </c:pt>
                <c:pt idx="6">
                  <c:v>6830</c:v>
                </c:pt>
                <c:pt idx="7">
                  <c:v>31083</c:v>
                </c:pt>
                <c:pt idx="8">
                  <c:v>3260</c:v>
                </c:pt>
                <c:pt idx="9">
                  <c:v>2205</c:v>
                </c:pt>
                <c:pt idx="10">
                  <c:v>5009</c:v>
                </c:pt>
                <c:pt idx="11">
                  <c:v>822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50592"/>
        <c:axId val="388548632"/>
      </c:barChart>
      <c:catAx>
        <c:axId val="38855059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388548632"/>
        <c:crosses val="autoZero"/>
        <c:auto val="1"/>
        <c:lblAlgn val="ctr"/>
        <c:lblOffset val="100"/>
        <c:noMultiLvlLbl val="0"/>
      </c:catAx>
      <c:valAx>
        <c:axId val="38854863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50592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69788032825"/>
          <c:y val="0.28200829734992805"/>
          <c:w val="0.86668597793946633"/>
          <c:h val="0.554573420257951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QO!$U$2:$U$13</c:f>
              <c:numCache>
                <c:formatCode>0.00</c:formatCode>
                <c:ptCount val="12"/>
                <c:pt idx="0">
                  <c:v>1.7100000000000009</c:v>
                </c:pt>
                <c:pt idx="1">
                  <c:v>1.6500000000000057</c:v>
                </c:pt>
                <c:pt idx="2">
                  <c:v>1.6099999999999994</c:v>
                </c:pt>
                <c:pt idx="3">
                  <c:v>1.5300000000000011</c:v>
                </c:pt>
                <c:pt idx="4">
                  <c:v>1.5600000000000023</c:v>
                </c:pt>
                <c:pt idx="5">
                  <c:v>1.5</c:v>
                </c:pt>
                <c:pt idx="6">
                  <c:v>1.3599999999999994</c:v>
                </c:pt>
                <c:pt idx="7">
                  <c:v>1.3699999999999974</c:v>
                </c:pt>
                <c:pt idx="8">
                  <c:v>1.3599999999999994</c:v>
                </c:pt>
                <c:pt idx="9">
                  <c:v>1.0899999999999963</c:v>
                </c:pt>
                <c:pt idx="10">
                  <c:v>1.5200000000000031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47848"/>
        <c:axId val="240278160"/>
      </c:barChart>
      <c:catAx>
        <c:axId val="388547848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240278160"/>
        <c:crosses val="autoZero"/>
        <c:auto val="1"/>
        <c:lblAlgn val="ctr"/>
        <c:lblOffset val="100"/>
        <c:noMultiLvlLbl val="0"/>
      </c:catAx>
      <c:valAx>
        <c:axId val="240278160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7848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1998142106802"/>
          <c:y val="8.1110416252120121E-2"/>
          <c:w val="0.86254191566880301"/>
          <c:h val="0.77353866416517414"/>
        </c:manualLayout>
      </c:layout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6350"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QO!$AI$2:$AI$8</c:f>
              <c:strCache>
                <c:ptCount val="7"/>
                <c:pt idx="0">
                  <c:v>NOV, DEC</c:v>
                </c:pt>
                <c:pt idx="1">
                  <c:v>DEC, JAN</c:v>
                </c:pt>
                <c:pt idx="2">
                  <c:v>JAN, FEB</c:v>
                </c:pt>
                <c:pt idx="3">
                  <c:v>FEB, MAR</c:v>
                </c:pt>
                <c:pt idx="4">
                  <c:v>MAR, APR</c:v>
                </c:pt>
                <c:pt idx="5">
                  <c:v>APR, MAY</c:v>
                </c:pt>
                <c:pt idx="6">
                  <c:v>MAY, JUN</c:v>
                </c:pt>
              </c:strCache>
            </c:strRef>
          </c:cat>
          <c:val>
            <c:numRef>
              <c:f>QO!$AG$2:$AG$8</c:f>
              <c:numCache>
                <c:formatCode>General</c:formatCode>
                <c:ptCount val="7"/>
                <c:pt idx="0">
                  <c:v>-0.77</c:v>
                </c:pt>
                <c:pt idx="1">
                  <c:v>-0.79</c:v>
                </c:pt>
                <c:pt idx="2">
                  <c:v>-0.73</c:v>
                </c:pt>
                <c:pt idx="3">
                  <c:v>-0.61</c:v>
                </c:pt>
                <c:pt idx="4">
                  <c:v>-0.63</c:v>
                </c:pt>
                <c:pt idx="5">
                  <c:v>-0.57000000000000006</c:v>
                </c:pt>
                <c:pt idx="6">
                  <c:v>-0.54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QO!$AK$2:$AK$8</c:f>
              <c:numCache>
                <c:formatCode>General</c:formatCode>
                <c:ptCount val="7"/>
                <c:pt idx="0">
                  <c:v>-0.83000000000000007</c:v>
                </c:pt>
                <c:pt idx="1">
                  <c:v>-0.83000000000000007</c:v>
                </c:pt>
                <c:pt idx="2">
                  <c:v>-0.76</c:v>
                </c:pt>
                <c:pt idx="3">
                  <c:v>-0.64</c:v>
                </c:pt>
                <c:pt idx="4">
                  <c:v>-0.66</c:v>
                </c:pt>
                <c:pt idx="5">
                  <c:v>-0.62</c:v>
                </c:pt>
                <c:pt idx="6">
                  <c:v>-0.57999999999999996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78944"/>
        <c:axId val="240276984"/>
      </c:lineChart>
      <c:catAx>
        <c:axId val="24027894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rgbClr val="002060"/>
            </a:solidFill>
          </a:ln>
        </c:spPr>
        <c:crossAx val="240276984"/>
        <c:crosses val="autoZero"/>
        <c:auto val="1"/>
        <c:lblAlgn val="ctr"/>
        <c:lblOffset val="100"/>
        <c:noMultiLvlLbl val="0"/>
      </c:catAx>
      <c:valAx>
        <c:axId val="240276984"/>
        <c:scaling>
          <c:orientation val="minMax"/>
        </c:scaling>
        <c:delete val="0"/>
        <c:axPos val="l"/>
        <c:majorGridlines>
          <c:spPr>
            <a:ln w="12700"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240278944"/>
        <c:crosses val="autoZero"/>
        <c:crossBetween val="between"/>
      </c:valAx>
      <c:spPr>
        <a:solidFill>
          <a:schemeClr val="tx1"/>
        </a:solidFill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87407584367512E-2"/>
          <c:y val="0.14686484143610484"/>
          <c:w val="0.88270127641891161"/>
          <c:h val="0.74191769606780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MainDisplay!$AC$48:$AC$54</c:f>
              <c:strCache>
                <c:ptCount val="7"/>
                <c:pt idx="0">
                  <c:v>QOS1X</c:v>
                </c:pt>
                <c:pt idx="1">
                  <c:v>QOS1Z</c:v>
                </c:pt>
                <c:pt idx="2">
                  <c:v>QOS1F</c:v>
                </c:pt>
                <c:pt idx="3">
                  <c:v>QOS1G</c:v>
                </c:pt>
                <c:pt idx="4">
                  <c:v>QOS1H</c:v>
                </c:pt>
                <c:pt idx="5">
                  <c:v>QOS1J</c:v>
                </c:pt>
                <c:pt idx="6">
                  <c:v>QOS1K</c:v>
                </c:pt>
              </c:strCache>
            </c:strRef>
          </c:cat>
          <c:val>
            <c:numRef>
              <c:f>MainDisplay!$AA$48:$AA$54</c:f>
              <c:numCache>
                <c:formatCode>General</c:formatCode>
                <c:ptCount val="7"/>
                <c:pt idx="0">
                  <c:v>82629</c:v>
                </c:pt>
                <c:pt idx="1">
                  <c:v>28597</c:v>
                </c:pt>
                <c:pt idx="2">
                  <c:v>7767</c:v>
                </c:pt>
                <c:pt idx="3">
                  <c:v>5008</c:v>
                </c:pt>
                <c:pt idx="4">
                  <c:v>3340</c:v>
                </c:pt>
                <c:pt idx="5">
                  <c:v>3014</c:v>
                </c:pt>
                <c:pt idx="6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279336"/>
        <c:axId val="240280120"/>
      </c:barChart>
      <c:catAx>
        <c:axId val="24027933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240280120"/>
        <c:crosses val="autoZero"/>
        <c:auto val="1"/>
        <c:lblAlgn val="ctr"/>
        <c:lblOffset val="100"/>
        <c:noMultiLvlLbl val="0"/>
      </c:catAx>
      <c:valAx>
        <c:axId val="24028012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240279336"/>
        <c:crosses val="autoZero"/>
        <c:crossBetween val="between"/>
      </c:valAx>
      <c:spPr>
        <a:solidFill>
          <a:schemeClr val="tx1"/>
        </a:solidFill>
        <a:ln w="12700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809625</xdr:colOff>
      <xdr:row>31</xdr:row>
      <xdr:rowOff>20955</xdr:rowOff>
    </xdr:from>
    <xdr:to>
      <xdr:col>22</xdr:col>
      <xdr:colOff>809625</xdr:colOff>
      <xdr:row>35</xdr:row>
      <xdr:rowOff>85724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754380</xdr:colOff>
      <xdr:row>50</xdr:row>
      <xdr:rowOff>1905</xdr:rowOff>
    </xdr:from>
    <xdr:to>
      <xdr:col>22</xdr:col>
      <xdr:colOff>762000</xdr:colOff>
      <xdr:row>53</xdr:row>
      <xdr:rowOff>173623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819149</xdr:colOff>
      <xdr:row>50</xdr:row>
      <xdr:rowOff>22860</xdr:rowOff>
    </xdr:from>
    <xdr:to>
      <xdr:col>16</xdr:col>
      <xdr:colOff>9524</xdr:colOff>
      <xdr:row>54</xdr:row>
      <xdr:rowOff>1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</xdr:colOff>
      <xdr:row>14</xdr:row>
      <xdr:rowOff>174437</xdr:rowOff>
    </xdr:from>
    <xdr:to>
      <xdr:col>16</xdr:col>
      <xdr:colOff>43815</xdr:colOff>
      <xdr:row>26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9525</xdr:colOff>
      <xdr:row>15</xdr:row>
      <xdr:rowOff>20373</xdr:rowOff>
    </xdr:from>
    <xdr:to>
      <xdr:col>22</xdr:col>
      <xdr:colOff>762000</xdr:colOff>
      <xdr:row>25</xdr:row>
      <xdr:rowOff>133350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129870</xdr:colOff>
      <xdr:row>13</xdr:row>
      <xdr:rowOff>51181</xdr:rowOff>
    </xdr:from>
    <xdr:to>
      <xdr:col>9</xdr:col>
      <xdr:colOff>655807</xdr:colOff>
      <xdr:row>13</xdr:row>
      <xdr:rowOff>173137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35445" y="1879981"/>
          <a:ext cx="525937" cy="121956"/>
        </a:xfrm>
        <a:prstGeom prst="rect">
          <a:avLst/>
        </a:prstGeom>
      </xdr:spPr>
    </xdr:pic>
    <xdr:clientData/>
  </xdr:twoCellAnchor>
  <xdr:twoCellAnchor editAs="oneCell">
    <xdr:from>
      <xdr:col>16</xdr:col>
      <xdr:colOff>146352</xdr:colOff>
      <xdr:row>13</xdr:row>
      <xdr:rowOff>43561</xdr:rowOff>
    </xdr:from>
    <xdr:to>
      <xdr:col>16</xdr:col>
      <xdr:colOff>672289</xdr:colOff>
      <xdr:row>13</xdr:row>
      <xdr:rowOff>165517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09777" y="1872361"/>
          <a:ext cx="525937" cy="121956"/>
        </a:xfrm>
        <a:prstGeom prst="rect">
          <a:avLst/>
        </a:prstGeom>
      </xdr:spPr>
    </xdr:pic>
    <xdr:clientData/>
  </xdr:twoCellAnchor>
  <xdr:twoCellAnchor>
    <xdr:from>
      <xdr:col>9</xdr:col>
      <xdr:colOff>10625</xdr:colOff>
      <xdr:row>26</xdr:row>
      <xdr:rowOff>51435</xdr:rowOff>
    </xdr:from>
    <xdr:to>
      <xdr:col>16</xdr:col>
      <xdr:colOff>32386</xdr:colOff>
      <xdr:row>30</xdr:row>
      <xdr:rowOff>165735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31835</xdr:colOff>
      <xdr:row>31</xdr:row>
      <xdr:rowOff>10160</xdr:rowOff>
    </xdr:from>
    <xdr:to>
      <xdr:col>16</xdr:col>
      <xdr:colOff>43815</xdr:colOff>
      <xdr:row>35</xdr:row>
      <xdr:rowOff>53340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8</xdr:col>
      <xdr:colOff>809625</xdr:colOff>
      <xdr:row>31</xdr:row>
      <xdr:rowOff>9525</xdr:rowOff>
    </xdr:from>
    <xdr:ext cx="5695949" cy="209549"/>
    <xdr:sp macro="" textlink="">
      <xdr:nvSpPr>
        <xdr:cNvPr id="36" name="TextBox 35"/>
        <xdr:cNvSpPr txBox="1"/>
      </xdr:nvSpPr>
      <xdr:spPr>
        <a:xfrm>
          <a:off x="6553200" y="5534025"/>
          <a:ext cx="5695949" cy="2095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9</xdr:col>
      <xdr:colOff>7621</xdr:colOff>
      <xdr:row>35</xdr:row>
      <xdr:rowOff>60960</xdr:rowOff>
    </xdr:from>
    <xdr:to>
      <xdr:col>16</xdr:col>
      <xdr:colOff>34290</xdr:colOff>
      <xdr:row>45</xdr:row>
      <xdr:rowOff>171450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7620</xdr:colOff>
      <xdr:row>46</xdr:row>
      <xdr:rowOff>1</xdr:rowOff>
    </xdr:from>
    <xdr:to>
      <xdr:col>16</xdr:col>
      <xdr:colOff>7620</xdr:colOff>
      <xdr:row>50</xdr:row>
      <xdr:rowOff>30481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35</xdr:row>
      <xdr:rowOff>9525</xdr:rowOff>
    </xdr:from>
    <xdr:to>
      <xdr:col>22</xdr:col>
      <xdr:colOff>800100</xdr:colOff>
      <xdr:row>46</xdr:row>
      <xdr:rowOff>71894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819149</xdr:colOff>
      <xdr:row>45</xdr:row>
      <xdr:rowOff>190500</xdr:rowOff>
    </xdr:from>
    <xdr:to>
      <xdr:col>23</xdr:col>
      <xdr:colOff>9524</xdr:colOff>
      <xdr:row>50</xdr:row>
      <xdr:rowOff>30480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9</xdr:col>
      <xdr:colOff>57150</xdr:colOff>
      <xdr:row>34</xdr:row>
      <xdr:rowOff>180975</xdr:rowOff>
    </xdr:from>
    <xdr:ext cx="5619750" cy="245744"/>
    <xdr:sp macro="" textlink="">
      <xdr:nvSpPr>
        <xdr:cNvPr id="28" name="TextBox 27"/>
        <xdr:cNvSpPr txBox="1"/>
      </xdr:nvSpPr>
      <xdr:spPr>
        <a:xfrm>
          <a:off x="6848475" y="5915025"/>
          <a:ext cx="5619750" cy="2457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0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Calendar Spreads</a:t>
          </a:r>
        </a:p>
      </xdr:txBody>
    </xdr:sp>
    <xdr:clientData/>
  </xdr:oneCellAnchor>
  <xdr:oneCellAnchor>
    <xdr:from>
      <xdr:col>9</xdr:col>
      <xdr:colOff>47624</xdr:colOff>
      <xdr:row>49</xdr:row>
      <xdr:rowOff>190501</xdr:rowOff>
    </xdr:from>
    <xdr:ext cx="5610225" cy="190500"/>
    <xdr:sp macro="" textlink="">
      <xdr:nvSpPr>
        <xdr:cNvPr id="32" name="TextBox 31"/>
        <xdr:cNvSpPr txBox="1"/>
      </xdr:nvSpPr>
      <xdr:spPr>
        <a:xfrm>
          <a:off x="6838949" y="8924926"/>
          <a:ext cx="5610225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16</xdr:col>
      <xdr:colOff>28575</xdr:colOff>
      <xdr:row>50</xdr:row>
      <xdr:rowOff>1905</xdr:rowOff>
    </xdr:from>
    <xdr:ext cx="5619749" cy="243841"/>
    <xdr:sp macro="" textlink="">
      <xdr:nvSpPr>
        <xdr:cNvPr id="45" name="TextBox 44"/>
        <xdr:cNvSpPr txBox="1"/>
      </xdr:nvSpPr>
      <xdr:spPr>
        <a:xfrm>
          <a:off x="12477750" y="8936355"/>
          <a:ext cx="5619749" cy="243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16</xdr:col>
      <xdr:colOff>7619</xdr:colOff>
      <xdr:row>31</xdr:row>
      <xdr:rowOff>15241</xdr:rowOff>
    </xdr:from>
    <xdr:ext cx="5621655" cy="194310"/>
    <xdr:sp macro="" textlink="">
      <xdr:nvSpPr>
        <xdr:cNvPr id="46" name="TextBox 45"/>
        <xdr:cNvSpPr txBox="1"/>
      </xdr:nvSpPr>
      <xdr:spPr>
        <a:xfrm>
          <a:off x="12228194" y="5539741"/>
          <a:ext cx="5621655" cy="194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15</xdr:col>
      <xdr:colOff>800100</xdr:colOff>
      <xdr:row>26</xdr:row>
      <xdr:rowOff>9525</xdr:rowOff>
    </xdr:from>
    <xdr:to>
      <xdr:col>22</xdr:col>
      <xdr:colOff>800099</xdr:colOff>
      <xdr:row>31</xdr:row>
      <xdr:rowOff>11431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47625</xdr:colOff>
      <xdr:row>46</xdr:row>
      <xdr:rowOff>9525</xdr:rowOff>
    </xdr:from>
    <xdr:to>
      <xdr:col>15</xdr:col>
      <xdr:colOff>813001</xdr:colOff>
      <xdr:row>46</xdr:row>
      <xdr:rowOff>171450</xdr:rowOff>
    </xdr:to>
    <xdr:sp macro="" textlink="">
      <xdr:nvSpPr>
        <xdr:cNvPr id="24" name="TextBox 16"/>
        <xdr:cNvSpPr txBox="1"/>
      </xdr:nvSpPr>
      <xdr:spPr>
        <a:xfrm>
          <a:off x="6838950" y="8143875"/>
          <a:ext cx="5604076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xdr:txBody>
    </xdr:sp>
    <xdr:clientData/>
  </xdr:twoCellAnchor>
  <xdr:oneCellAnchor>
    <xdr:from>
      <xdr:col>16</xdr:col>
      <xdr:colOff>28575</xdr:colOff>
      <xdr:row>35</xdr:row>
      <xdr:rowOff>0</xdr:rowOff>
    </xdr:from>
    <xdr:ext cx="5619750" cy="245744"/>
    <xdr:sp macro="" textlink="">
      <xdr:nvSpPr>
        <xdr:cNvPr id="25" name="TextBox 24"/>
        <xdr:cNvSpPr txBox="1"/>
      </xdr:nvSpPr>
      <xdr:spPr>
        <a:xfrm>
          <a:off x="12477750" y="5934075"/>
          <a:ext cx="5619750" cy="2457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0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Calendar Spreads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0.00156</cdr:x>
      <cdr:y>0</cdr:y>
    </cdr:from>
    <cdr:to>
      <cdr:x>1</cdr:x>
      <cdr:y>0.18033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8860" y="0"/>
          <a:ext cx="5670751" cy="1666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0.16393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761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0.2459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1142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60"/>
  <sheetViews>
    <sheetView showGridLines="0" showRowColHeaders="0" tabSelected="1" topLeftCell="A3" zoomScaleNormal="100" workbookViewId="0">
      <selection activeCell="K3" sqref="K3:M3"/>
    </sheetView>
  </sheetViews>
  <sheetFormatPr defaultColWidth="9" defaultRowHeight="12.75" x14ac:dyDescent="0.2"/>
  <cols>
    <col min="1" max="1" width="0.375" style="24" customWidth="1"/>
    <col min="2" max="2" width="15.625" style="1" customWidth="1"/>
    <col min="3" max="7" width="10.75" style="1" customWidth="1"/>
    <col min="8" max="8" width="8.625" style="1" customWidth="1"/>
    <col min="9" max="9" width="10.75" style="1" customWidth="1"/>
    <col min="10" max="10" width="9.75" style="1" customWidth="1"/>
    <col min="11" max="15" width="10.75" style="1" customWidth="1"/>
    <col min="16" max="16" width="10.75" style="9" customWidth="1"/>
    <col min="17" max="17" width="9.75" style="1" customWidth="1"/>
    <col min="18" max="22" width="10.75" style="1" customWidth="1"/>
    <col min="23" max="24" width="10.75" style="10" customWidth="1"/>
    <col min="25" max="34" width="9" style="10"/>
    <col min="35" max="48" width="9" style="9"/>
    <col min="49" max="16384" width="9" style="1"/>
  </cols>
  <sheetData>
    <row r="1" spans="1:49" ht="9" hidden="1" customHeight="1" x14ac:dyDescent="0.2"/>
    <row r="2" spans="1:49" ht="9" hidden="1" customHeight="1" thickBot="1" x14ac:dyDescent="0.25"/>
    <row r="3" spans="1:49" s="9" customFormat="1" ht="2.1" customHeight="1" x14ac:dyDescent="0.2">
      <c r="A3" s="24"/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48"/>
      <c r="V3" s="48"/>
      <c r="W3" s="49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49" ht="18" customHeight="1" x14ac:dyDescent="0.2">
      <c r="B4" s="115" t="str">
        <f>"CQG"&amp;" "&amp;_xll.CQGXLContractData(J6,"LongDescription")</f>
        <v>CQG ICE Brent Crude: November 2015</v>
      </c>
      <c r="C4" s="115"/>
      <c r="D4" s="115"/>
      <c r="E4" s="115"/>
      <c r="F4" s="115"/>
      <c r="G4" s="115"/>
      <c r="H4" s="115"/>
      <c r="I4" s="115"/>
      <c r="J4" s="115" t="str">
        <f>LEFT(_xll.CQGXLContractData(J6,"LongDescription"),15)&amp;" Oil"</f>
        <v>ICE Brent Crude Oil</v>
      </c>
      <c r="K4" s="115"/>
      <c r="L4" s="115"/>
      <c r="M4" s="115"/>
      <c r="N4" s="115"/>
      <c r="O4" s="115"/>
      <c r="P4" s="115"/>
      <c r="Q4" s="141" t="str">
        <f>LEFT(_xll.CQGXLContractData(Q6,"LongDescription"),29)</f>
        <v>ICE WTI Light Sweet Crude Oil</v>
      </c>
      <c r="R4" s="141"/>
      <c r="S4" s="141"/>
      <c r="T4" s="141"/>
      <c r="U4" s="141"/>
      <c r="V4" s="141"/>
      <c r="W4" s="141"/>
    </row>
    <row r="5" spans="1:49" ht="18" customHeight="1" thickBot="1" x14ac:dyDescent="0.2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42"/>
      <c r="R5" s="142"/>
      <c r="S5" s="142"/>
      <c r="T5" s="142"/>
      <c r="U5" s="142"/>
      <c r="V5" s="142"/>
      <c r="W5" s="142"/>
    </row>
    <row r="6" spans="1:49" ht="15" hidden="1" customHeight="1" thickBot="1" x14ac:dyDescent="0.25">
      <c r="B6" s="16"/>
      <c r="C6" s="16"/>
      <c r="D6" s="16"/>
      <c r="E6" s="16"/>
      <c r="F6" s="16"/>
      <c r="G6" s="16"/>
      <c r="H6" s="16"/>
      <c r="I6" s="16"/>
      <c r="J6" s="42" t="str">
        <f>_xll.CQGXLContractData(QO!Q2,"Symbol")</f>
        <v>QOX5</v>
      </c>
      <c r="K6" s="45" t="str">
        <f>_xll.CQGXLContractData(QO!Q3,"Symbol")</f>
        <v>QOZ5</v>
      </c>
      <c r="L6" s="45" t="str">
        <f>_xll.CQGXLContractData(QO!Q4,"Symbol")</f>
        <v>QOF6</v>
      </c>
      <c r="M6" s="45" t="str">
        <f>_xll.CQGXLContractData(QO!Q5,"Symbol")</f>
        <v>QOG6</v>
      </c>
      <c r="N6" s="46" t="str">
        <f>_xll.CQGXLContractData(QO!Q6,"Symbol")</f>
        <v>QOH6</v>
      </c>
      <c r="O6" s="46" t="str">
        <f>_xll.CQGXLContractData(QO!Q7,"Symbol")</f>
        <v>QOJ6</v>
      </c>
      <c r="P6" s="11" t="str">
        <f>_xll.CQGXLContractData(QO!Q8,"Symbol")</f>
        <v>QOK6</v>
      </c>
      <c r="Q6" s="47" t="str">
        <f>_xll.CQGXLContractData(ET!Q2,"Symbol")</f>
        <v>ETV5</v>
      </c>
      <c r="R6" s="47" t="str">
        <f>_xll.CQGXLContractData(ET!Q3,"Symbol")</f>
        <v>ETX5</v>
      </c>
      <c r="S6" s="47" t="str">
        <f>_xll.CQGXLContractData(ET!Q4,"Symbol")</f>
        <v>ETZ5</v>
      </c>
      <c r="T6" s="47" t="str">
        <f>_xll.CQGXLContractData(ET!Q5,"Symbol")</f>
        <v>ETF6</v>
      </c>
      <c r="U6" s="47" t="str">
        <f>_xll.CQGXLContractData(ET!Q6,"Symbol")</f>
        <v>ETG6</v>
      </c>
      <c r="V6" s="47" t="str">
        <f>_xll.CQGXLContractData(ET!Q7,"Symbol")</f>
        <v>ETH6</v>
      </c>
      <c r="W6" s="47" t="str">
        <f>_xll.CQGXLContractData(ET!Q8,"Symbol")</f>
        <v>ETJ6</v>
      </c>
      <c r="Y6" s="10" t="str">
        <f>LEFT(RIGHT(E7,2),1)</f>
        <v/>
      </c>
      <c r="AA6" s="10" t="str">
        <f>LEFT(RIGHT(G7,2),1)</f>
        <v/>
      </c>
      <c r="AB6" s="10" t="str">
        <f>LEFT(RIGHT(H7,2),1)</f>
        <v/>
      </c>
      <c r="AC6" s="10" t="str">
        <f>LEFT(RIGHT(I7,2),1)</f>
        <v/>
      </c>
      <c r="AD6" s="10" t="str">
        <f t="shared" ref="AD6:AQ6" si="0">LEFT(RIGHT(J6,2),1)</f>
        <v>X</v>
      </c>
      <c r="AE6" s="10" t="str">
        <f t="shared" si="0"/>
        <v>Z</v>
      </c>
      <c r="AF6" s="10" t="str">
        <f t="shared" si="0"/>
        <v>F</v>
      </c>
      <c r="AG6" s="10" t="str">
        <f t="shared" si="0"/>
        <v>G</v>
      </c>
      <c r="AH6" s="10" t="str">
        <f t="shared" si="0"/>
        <v>H</v>
      </c>
      <c r="AI6" s="10" t="str">
        <f t="shared" si="0"/>
        <v>J</v>
      </c>
      <c r="AJ6" s="10" t="str">
        <f t="shared" si="0"/>
        <v>K</v>
      </c>
      <c r="AK6" s="10" t="str">
        <f t="shared" si="0"/>
        <v>V</v>
      </c>
      <c r="AL6" s="10" t="str">
        <f t="shared" si="0"/>
        <v>X</v>
      </c>
      <c r="AM6" s="10" t="str">
        <f t="shared" si="0"/>
        <v>Z</v>
      </c>
      <c r="AN6" s="10" t="str">
        <f t="shared" si="0"/>
        <v>F</v>
      </c>
      <c r="AO6" s="10" t="str">
        <f t="shared" si="0"/>
        <v>G</v>
      </c>
      <c r="AP6" s="10" t="str">
        <f t="shared" si="0"/>
        <v>H</v>
      </c>
      <c r="AQ6" s="10" t="str">
        <f t="shared" si="0"/>
        <v>J</v>
      </c>
      <c r="AR6" s="10"/>
      <c r="AS6" s="10"/>
      <c r="AW6" s="9"/>
    </row>
    <row r="7" spans="1:49" ht="15" customHeight="1" x14ac:dyDescent="0.2">
      <c r="A7" s="24">
        <f>IFERROR(_xll.CQGXLContractData(J6,"LastTradeToday")-_xll.CQGXLContractData(J6,"Y_Settlement"),"")</f>
        <v>1.7100000000000009</v>
      </c>
      <c r="B7" s="127" t="s">
        <v>1</v>
      </c>
      <c r="C7" s="129">
        <f>_xll.CQGXLContractData(J6,"LastAskVolume")</f>
        <v>6</v>
      </c>
      <c r="D7" s="131">
        <f>_xll.CQGXLContractData(J6,"Ask")</f>
        <v>49.47</v>
      </c>
      <c r="E7" s="132"/>
      <c r="F7" s="135" t="s">
        <v>16</v>
      </c>
      <c r="G7" s="136"/>
      <c r="H7" s="136"/>
      <c r="I7" s="136"/>
      <c r="J7" s="39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NOV</v>
      </c>
      <c r="K7" s="39" t="str">
        <f t="shared" si="1"/>
        <v>DEC</v>
      </c>
      <c r="L7" s="39" t="str">
        <f t="shared" si="1"/>
        <v>JAN</v>
      </c>
      <c r="M7" s="39" t="str">
        <f t="shared" si="1"/>
        <v>FEB</v>
      </c>
      <c r="N7" s="39" t="str">
        <f t="shared" si="1"/>
        <v>MAR</v>
      </c>
      <c r="O7" s="39" t="str">
        <f t="shared" si="1"/>
        <v>APR</v>
      </c>
      <c r="P7" s="39" t="str">
        <f t="shared" si="1"/>
        <v>MAY</v>
      </c>
      <c r="Q7" s="39" t="str">
        <f t="shared" ref="Q7:W7" si="2">IF(AK6="F","JAN",IF(AK6="G","FEB",IF(AK6="H","MAR",IF(AK6="J","APR",IF(AK6="K","MAY",IF(AK6="M","JUN",IF(AK6="N","JUL",IF(AK6="Q","AUG",IF(AK6="U","SEP",IF(AK6="V","OCT",IF(AK6="X","NOV",IF(AK6="Z","DEC",))))))))))))</f>
        <v>OCT</v>
      </c>
      <c r="R7" s="39" t="str">
        <f t="shared" si="2"/>
        <v>NOV</v>
      </c>
      <c r="S7" s="39" t="str">
        <f t="shared" si="2"/>
        <v>DEC</v>
      </c>
      <c r="T7" s="39" t="str">
        <f t="shared" si="2"/>
        <v>JAN</v>
      </c>
      <c r="U7" s="39" t="str">
        <f t="shared" si="2"/>
        <v>FEB</v>
      </c>
      <c r="V7" s="39" t="str">
        <f t="shared" si="2"/>
        <v>MAR</v>
      </c>
      <c r="W7" s="39" t="str">
        <f t="shared" si="2"/>
        <v>APR</v>
      </c>
    </row>
    <row r="8" spans="1:49" ht="15" customHeight="1" x14ac:dyDescent="0.3">
      <c r="A8" s="24">
        <f>IFERROR(_xll.CQGXLContractData(Q6,"LastTradeToday")-_xll.CQGXLContractData(Q6,"Y_Settlement"),"")</f>
        <v>2.2999999999999972</v>
      </c>
      <c r="B8" s="128"/>
      <c r="C8" s="130"/>
      <c r="D8" s="133"/>
      <c r="E8" s="134"/>
      <c r="F8" s="135"/>
      <c r="G8" s="136"/>
      <c r="H8" s="136"/>
      <c r="I8" s="136"/>
      <c r="J8" s="17" t="str">
        <f>TEXT(_xll.CQGXLContractData(J6,"Ask"),"#.00")&amp;" "&amp;"A"</f>
        <v>49.47 A</v>
      </c>
      <c r="K8" s="17" t="str">
        <f>TEXT(_xll.CQGXLContractData(K6,"Ask"),"#.00")&amp;" "&amp;"A"</f>
        <v>50.23 A</v>
      </c>
      <c r="L8" s="17" t="str">
        <f>TEXT(_xll.CQGXLContractData(L6,"Ask"),"#.00")&amp;" "&amp;"A"</f>
        <v>51.03 A</v>
      </c>
      <c r="M8" s="17" t="str">
        <f>TEXT(_xll.CQGXLContractData(M6,"Ask"),"#.00")&amp;" "&amp;"A"</f>
        <v>51.76 A</v>
      </c>
      <c r="N8" s="17" t="str">
        <f>TEXT(_xll.CQGXLContractData(N6,"Ask"),"#.00")&amp;" "&amp;"A"</f>
        <v>52.38 A</v>
      </c>
      <c r="O8" s="17" t="str">
        <f>TEXT(_xll.CQGXLContractData(O6,"Ask"),"#.00")&amp;" "&amp;"A"</f>
        <v>53.01 A</v>
      </c>
      <c r="P8" s="17" t="str">
        <f>TEXT(_xll.CQGXLContractData(P6,"Ask"),"#.00")&amp;" "&amp;"A"</f>
        <v>53.59 A</v>
      </c>
      <c r="Q8" s="17" t="str">
        <f>TEXT(_xll.CQGXLContractData(Q6,"Ask"),"#.00")&amp;" "&amp;"A"</f>
        <v>46.89 A</v>
      </c>
      <c r="R8" s="17" t="str">
        <f>TEXT(_xll.CQGXLContractData(R6,"Ask"),"#.00")&amp;" "&amp;"A"</f>
        <v>47.23 A</v>
      </c>
      <c r="S8" s="17" t="str">
        <f>TEXT(_xll.CQGXLContractData(S6,"Ask"),"#.00")&amp;" "&amp;"A"</f>
        <v>47.65 A</v>
      </c>
      <c r="T8" s="17" t="str">
        <f>TEXT(_xll.CQGXLContractData(T6,"Ask"),"#.00")&amp;" "&amp;"A"</f>
        <v>48.17 A</v>
      </c>
      <c r="U8" s="17" t="str">
        <f>TEXT(_xll.CQGXLContractData(U6,"Ask"),"#.00")&amp;" "&amp;"A"</f>
        <v>48.71 A</v>
      </c>
      <c r="V8" s="17" t="str">
        <f>TEXT(_xll.CQGXLContractData(V6,"Ask"),"#.00")&amp;" "&amp;"A"</f>
        <v>49.27 A</v>
      </c>
      <c r="W8" s="17" t="str">
        <f>TEXT(_xll.CQGXLContractData(W6,"Ask"),"#.00")&amp;" "&amp;"A"</f>
        <v>49.75 A</v>
      </c>
    </row>
    <row r="9" spans="1:49" ht="15" customHeight="1" x14ac:dyDescent="0.3">
      <c r="B9" s="113" t="s">
        <v>0</v>
      </c>
      <c r="C9" s="117">
        <f>_xll.CQGXLContractData(J6,"LastBidVolume")</f>
        <v>24</v>
      </c>
      <c r="D9" s="119">
        <f>_xll.CQGXLContractData(J6,"Bid")</f>
        <v>49.46</v>
      </c>
      <c r="E9" s="119"/>
      <c r="F9" s="121">
        <f>_xll.CQGXLContractData(J6,"LastTradeToday")</f>
        <v>49.46</v>
      </c>
      <c r="G9" s="122"/>
      <c r="H9" s="125" t="str">
        <f>IF(A7&gt;0,"+"&amp;TEXT(A7,"#.00"),TEXT(A7,"#.00"))</f>
        <v>+1.71</v>
      </c>
      <c r="I9" s="125"/>
      <c r="J9" s="17" t="str">
        <f>TEXT(_xll.CQGXLContractData(J6,"Bid"),"#.00")&amp;" "&amp;"B"</f>
        <v>49.46 B</v>
      </c>
      <c r="K9" s="17" t="str">
        <f>TEXT(_xll.CQGXLContractData(K6,"Bid"),"#.00")&amp;" "&amp;"B"</f>
        <v>50.22 B</v>
      </c>
      <c r="L9" s="17" t="str">
        <f>TEXT(_xll.CQGXLContractData(L6,"Bid"),"#.00")&amp;" "&amp;"B"</f>
        <v>51.02 B</v>
      </c>
      <c r="M9" s="17" t="str">
        <f>TEXT(_xll.CQGXLContractData(M6,"Bid"),"#.00")&amp;" "&amp;"B"</f>
        <v>51.75 B</v>
      </c>
      <c r="N9" s="17" t="str">
        <f>TEXT(_xll.CQGXLContractData(N6,"Bid"),"#.00")&amp;" "&amp;"B"</f>
        <v>52.37 B</v>
      </c>
      <c r="O9" s="17" t="str">
        <f>TEXT(_xll.CQGXLContractData(O6,"Bid"),"#.00")&amp;" "&amp;"B"</f>
        <v>53.00 B</v>
      </c>
      <c r="P9" s="17" t="str">
        <f>TEXT(_xll.CQGXLContractData(P6,"Bid"),"#.00")&amp;" "&amp;"B"</f>
        <v>53.57 B</v>
      </c>
      <c r="Q9" s="17" t="str">
        <f>TEXT(_xll.CQGXLContractData(Q6,"Bid"),"#.00")&amp;" "&amp;"B"</f>
        <v>46.88 B</v>
      </c>
      <c r="R9" s="17" t="str">
        <f>TEXT(_xll.CQGXLContractData(R6,"Bid"),"#.00")&amp;" "&amp;"B"</f>
        <v>47.21 B</v>
      </c>
      <c r="S9" s="17" t="str">
        <f>TEXT(_xll.CQGXLContractData(S6,"Bid"),"#.00")&amp;" "&amp;"B"</f>
        <v>47.63 B</v>
      </c>
      <c r="T9" s="17" t="str">
        <f>TEXT(_xll.CQGXLContractData(T6,"Bid"),"#.00")&amp;" "&amp;"B"</f>
        <v>48.15 B</v>
      </c>
      <c r="U9" s="17" t="str">
        <f>TEXT(_xll.CQGXLContractData(U6,"Bid"),"#.00")&amp;" "&amp;"B"</f>
        <v>48.69 B</v>
      </c>
      <c r="V9" s="17" t="str">
        <f>TEXT(_xll.CQGXLContractData(V6,"Bid"),"#.00")&amp;" "&amp;"B"</f>
        <v>49.25 B</v>
      </c>
      <c r="W9" s="17" t="str">
        <f>TEXT(_xll.CQGXLContractData(W6,"Bid"),"#.00")&amp;" "&amp;"B"</f>
        <v>49.72 B</v>
      </c>
    </row>
    <row r="10" spans="1:49" ht="15" customHeight="1" thickBot="1" x14ac:dyDescent="0.35">
      <c r="B10" s="114"/>
      <c r="C10" s="118"/>
      <c r="D10" s="120"/>
      <c r="E10" s="120"/>
      <c r="F10" s="123"/>
      <c r="G10" s="124"/>
      <c r="H10" s="126"/>
      <c r="I10" s="126"/>
      <c r="J10" s="17" t="str">
        <f>TEXT(_xll.CQGXLContractData(J6,"LastTradeToday"),"#.00")&amp;" "&amp;"L"</f>
        <v>49.46 L</v>
      </c>
      <c r="K10" s="17" t="str">
        <f>TEXT(_xll.CQGXLContractData(K6,"LastTradeToday"),"#.00")&amp;" "&amp;"L"</f>
        <v>50.23 L</v>
      </c>
      <c r="L10" s="17" t="str">
        <f>TEXT(_xll.CQGXLContractData(L6,"LastTradeToday"),"#.00")&amp;" "&amp;"L"</f>
        <v>51.02 L</v>
      </c>
      <c r="M10" s="17" t="str">
        <f>TEXT(_xll.CQGXLContractData(M6,"LastTradeToday"),"#.00")&amp;" "&amp;"L"</f>
        <v>51.70 L</v>
      </c>
      <c r="N10" s="17" t="str">
        <f>TEXT(_xll.CQGXLContractData(N6,"LastTradeToday"),"#.00")&amp;" "&amp;"L"</f>
        <v>52.37 L</v>
      </c>
      <c r="O10" s="17" t="str">
        <f>TEXT(_xll.CQGXLContractData(O6,"LastTradeToday"),"#.00")&amp;" "&amp;"L"</f>
        <v>52.97 L</v>
      </c>
      <c r="P10" s="17" t="str">
        <f>TEXT(_xll.CQGXLContractData(P6,"LastTradeToday"),"#.00")&amp;" "&amp;"L"</f>
        <v>53.45 L</v>
      </c>
      <c r="Q10" s="17" t="str">
        <f>TEXT(_xll.CQGXLContractData(Q6,"LastTradeToday"),"#.00")&amp;" "&amp;"L"</f>
        <v>46.89 L</v>
      </c>
      <c r="R10" s="17" t="str">
        <f>TEXT(_xll.CQGXLContractData(R6,"LastTradeToday"),"#.00")&amp;" "&amp;"L"</f>
        <v>47.21 L</v>
      </c>
      <c r="S10" s="17" t="str">
        <f>TEXT(_xll.CQGXLContractData(S6,"LastTradeToday"),"#.00")&amp;" "&amp;"L"</f>
        <v>47.64 L</v>
      </c>
      <c r="T10" s="17" t="str">
        <f>TEXT(_xll.CQGXLContractData(T6,"LastTradeToday"),"#.00")&amp;" "&amp;"L"</f>
        <v>48.19 L</v>
      </c>
      <c r="U10" s="17" t="str">
        <f>TEXT(_xll.CQGXLContractData(U6,"LastTradeToday"),"#.00")&amp;" "&amp;"L"</f>
        <v>48.88 L</v>
      </c>
      <c r="V10" s="17" t="str">
        <f>TEXT(_xll.CQGXLContractData(V6,"LastTradeToday"),"#.00")&amp;" "&amp;"L"</f>
        <v>49.45 L</v>
      </c>
      <c r="W10" s="17" t="str">
        <f>TEXT(_xll.CQGXLContractData(W6,"LastTradeToday"),"#.00")&amp;" "&amp;"L"</f>
        <v>50.10 L</v>
      </c>
    </row>
    <row r="11" spans="1:49" ht="15" hidden="1" customHeight="1" x14ac:dyDescent="0.3">
      <c r="B11" s="12"/>
      <c r="C11" s="13"/>
      <c r="D11" s="14"/>
      <c r="E11" s="14"/>
      <c r="F11" s="15"/>
      <c r="G11" s="15"/>
      <c r="H11" s="15"/>
      <c r="I11" s="15"/>
      <c r="J11" s="18"/>
      <c r="K11" s="19" t="str">
        <f>_xll.CQGXLContractData(QO!D2,"Symbol")</f>
        <v>QOS1X5</v>
      </c>
      <c r="L11" s="19" t="str">
        <f>_xll.CQGXLContractData(QO!E2,"Symbol")</f>
        <v>QOS1Z5</v>
      </c>
      <c r="M11" s="19" t="str">
        <f>_xll.CQGXLContractData(QO!F2,"Symbol")</f>
        <v>QOS1F6</v>
      </c>
      <c r="N11" s="19" t="str">
        <f>_xll.CQGXLContractData(QO!G2,"Symbol")</f>
        <v>QOS1G6</v>
      </c>
      <c r="O11" s="19" t="str">
        <f>_xll.CQGXLContractData(QO!H2,"Symbol")</f>
        <v>QOS1H6</v>
      </c>
      <c r="P11" s="19" t="str">
        <f>_xll.CQGXLContractData(QO!I2,"Symbol")</f>
        <v>QOS1J6</v>
      </c>
      <c r="Q11" s="18"/>
      <c r="R11" s="19" t="str">
        <f>_xll.CQGXLContractData(ET!D2,"Symbol")</f>
        <v>ETS1V5</v>
      </c>
      <c r="S11" s="19" t="str">
        <f>_xll.CQGXLContractData(ET!E2,"Symbol")</f>
        <v>ETS1X5</v>
      </c>
      <c r="T11" s="19" t="str">
        <f>_xll.CQGXLContractData(ET!F2,"Symbol")</f>
        <v>ETS1Z5</v>
      </c>
      <c r="U11" s="19" t="str">
        <f>_xll.CQGXLContractData(ET!G2,"Symbol")</f>
        <v>ETS1F6</v>
      </c>
      <c r="V11" s="19" t="str">
        <f>_xll.CQGXLContractData(ET!H2,"Symbol")</f>
        <v>ETS1G6</v>
      </c>
      <c r="W11" s="19" t="str">
        <f>_xll.CQGXLContractData(ET!I2,"Symbol")</f>
        <v>ETS1H6</v>
      </c>
    </row>
    <row r="12" spans="1:49" ht="15" customHeight="1" x14ac:dyDescent="0.2">
      <c r="B12" s="99" t="s">
        <v>10</v>
      </c>
      <c r="C12" s="100" t="s">
        <v>11</v>
      </c>
      <c r="D12" s="100" t="s">
        <v>12</v>
      </c>
      <c r="E12" s="100" t="s">
        <v>13</v>
      </c>
      <c r="F12" s="100" t="s">
        <v>9</v>
      </c>
      <c r="G12" s="100" t="s">
        <v>14</v>
      </c>
      <c r="H12" s="100" t="s">
        <v>14</v>
      </c>
      <c r="I12" s="101" t="s">
        <v>15</v>
      </c>
      <c r="J12" s="40" t="s">
        <v>6</v>
      </c>
      <c r="K12" s="41" t="str">
        <f>$J$7&amp;", "&amp;K7</f>
        <v>NOV, DEC</v>
      </c>
      <c r="L12" s="41" t="str">
        <f>$K$7&amp;", "&amp;L7</f>
        <v>DEC, JAN</v>
      </c>
      <c r="M12" s="41" t="str">
        <f>$L$7&amp;", "&amp;M7</f>
        <v>JAN, FEB</v>
      </c>
      <c r="N12" s="41" t="str">
        <f>$M$7&amp;", "&amp;N7</f>
        <v>FEB, MAR</v>
      </c>
      <c r="O12" s="41" t="str">
        <f>$N$7&amp;", "&amp;O7</f>
        <v>MAR, APR</v>
      </c>
      <c r="P12" s="41" t="str">
        <f>$O$7&amp;", "&amp;P7</f>
        <v>APR, MAY</v>
      </c>
      <c r="Q12" s="41" t="s">
        <v>6</v>
      </c>
      <c r="R12" s="41" t="str">
        <f>$Q$7&amp;", "&amp;R7</f>
        <v>OCT, NOV</v>
      </c>
      <c r="S12" s="41" t="str">
        <f>$R$7&amp;", "&amp;S7</f>
        <v>NOV, DEC</v>
      </c>
      <c r="T12" s="41" t="str">
        <f>$S$7&amp;", "&amp;T7</f>
        <v>DEC, JAN</v>
      </c>
      <c r="U12" s="41" t="str">
        <f>$T$7&amp;", "&amp;U7</f>
        <v>JAN, FEB</v>
      </c>
      <c r="V12" s="41" t="str">
        <f>$U$7&amp;", "&amp;V7</f>
        <v>FEB, MAR</v>
      </c>
      <c r="W12" s="41" t="str">
        <f>$V$7&amp;", "&amp;W7</f>
        <v>MAR, APR</v>
      </c>
    </row>
    <row r="13" spans="1:49" ht="15" customHeight="1" x14ac:dyDescent="0.3">
      <c r="A13" s="24" t="str">
        <f>_xll.CQGXLContractData(QO!Q2,"Symbol")</f>
        <v>QOX5</v>
      </c>
      <c r="B13" s="36" t="str">
        <f>RIGHT(_xll.CQGXLContractData(A13, "LongDescription"),LEN(_xll.CQGXLContractData(A13,"LongDescription"))-16)</f>
        <v xml:space="preserve"> November 2015</v>
      </c>
      <c r="C13" s="37">
        <f>_xll.CQGXLContractData(A13,"Open")</f>
        <v>48.06</v>
      </c>
      <c r="D13" s="37">
        <f>_xll.CQGXLContractData(A13,"High")</f>
        <v>50.34</v>
      </c>
      <c r="E13" s="37">
        <f>_xll.CQGXLContractData(A13,"Low")</f>
        <v>47.71</v>
      </c>
      <c r="F13" s="37">
        <f>_xll.CQGXLContractData(A13,"LastTradeToday")</f>
        <v>49.46</v>
      </c>
      <c r="G13" s="37">
        <f>IFERROR(_xll.CQGXLContractData(A13,"LastTradeToday")-_xll.CQGXLContractData(A13,"Y_Settlement"),"")</f>
        <v>1.7100000000000009</v>
      </c>
      <c r="H13" s="20">
        <f>G13</f>
        <v>1.7100000000000009</v>
      </c>
      <c r="I13" s="35">
        <f>_xll.CQGXLContractData(A13,"T_CVol")</f>
        <v>276926</v>
      </c>
      <c r="J13" s="137"/>
      <c r="K13" s="17" t="str">
        <f>TEXT(_xll.CQGXLContractData(K11,"Ask"),"#.00")&amp;" "&amp;"A"</f>
        <v>-.76 A</v>
      </c>
      <c r="L13" s="17" t="str">
        <f>TEXT(_xll.CQGXLContractData(L11,"Ask"),"#.00")&amp;" "&amp;"A"</f>
        <v>-.79 A</v>
      </c>
      <c r="M13" s="17" t="str">
        <f>TEXT(_xll.CQGXLContractData(M11,"Ask"),"#.00")&amp;" "&amp;"A"</f>
        <v>-.73 A</v>
      </c>
      <c r="N13" s="17" t="str">
        <f>TEXT(_xll.CQGXLContractData(N11,"Ask"),"#.00")&amp;" "&amp;"A"</f>
        <v>-.61 A</v>
      </c>
      <c r="O13" s="17" t="str">
        <f>TEXT(_xll.CQGXLContractData(O11,"Ask"),"#.00")&amp;" "&amp;"A"</f>
        <v>-.63 A</v>
      </c>
      <c r="P13" s="17" t="str">
        <f>TEXT(_xll.CQGXLContractData(P11,"Ask"),"#.00")&amp;" "&amp;"A"</f>
        <v>-.57 A</v>
      </c>
      <c r="Q13" s="139"/>
      <c r="R13" s="17" t="str">
        <f>TEXT(_xll.CQGXLContractData(R11,"Ask"),"#.00")&amp;" "&amp;"A"</f>
        <v>-.33 A</v>
      </c>
      <c r="S13" s="17" t="str">
        <f>TEXT(_xll.CQGXLContractData(S11,"Ask"),"#.00")&amp;" "&amp;"A"</f>
        <v>-.42 A</v>
      </c>
      <c r="T13" s="17" t="str">
        <f>TEXT(_xll.CQGXLContractData(T11,"Ask"),"#.00")&amp;" "&amp;"A"</f>
        <v>-.51 A</v>
      </c>
      <c r="U13" s="17" t="str">
        <f>TEXT(_xll.CQGXLContractData(U11,"Ask"),"#.00")&amp;" "&amp;"A"</f>
        <v>-.54 A</v>
      </c>
      <c r="V13" s="17" t="str">
        <f>TEXT(_xll.CQGXLContractData(V11,"Ask"),"#.00")&amp;" "&amp;"A"</f>
        <v>-.55 A</v>
      </c>
      <c r="W13" s="17" t="str">
        <f>TEXT(_xll.CQGXLContractData(W11,"Ask"),"#.00")&amp;" "&amp;"A"</f>
        <v>-.47 A</v>
      </c>
      <c r="X13" s="10" t="s">
        <v>5</v>
      </c>
      <c r="Y13" s="10" t="s">
        <v>5</v>
      </c>
    </row>
    <row r="14" spans="1:49" ht="15" customHeight="1" x14ac:dyDescent="0.3">
      <c r="A14" s="24" t="str">
        <f>_xll.CQGXLContractData(QO!Q3,"Symbol")</f>
        <v>QOZ5</v>
      </c>
      <c r="B14" s="36" t="str">
        <f>RIGHT(_xll.CQGXLContractData(A14, "LongDescription"),LEN(_xll.CQGXLContractData(A14,"LongDescription"))-16)</f>
        <v xml:space="preserve"> December 2015</v>
      </c>
      <c r="C14" s="37">
        <f>_xll.CQGXLContractData(A14,"Open")</f>
        <v>48.68</v>
      </c>
      <c r="D14" s="37">
        <f>_xll.CQGXLContractData(A14,"High")</f>
        <v>51.06</v>
      </c>
      <c r="E14" s="37">
        <f>_xll.CQGXLContractData(A14,"Low")</f>
        <v>48.53</v>
      </c>
      <c r="F14" s="37">
        <f>_xll.CQGXLContractData(A14,"LastTradeToday")</f>
        <v>50.230000000000004</v>
      </c>
      <c r="G14" s="37">
        <f>IFERROR(_xll.CQGXLContractData(A14,"LastTradeToday")-_xll.CQGXLContractData(A14,"Y_Settlement"),"")</f>
        <v>1.6500000000000057</v>
      </c>
      <c r="H14" s="20">
        <f t="shared" ref="H14:H21" si="3">G14</f>
        <v>1.6500000000000057</v>
      </c>
      <c r="I14" s="35">
        <f>_xll.CQGXLContractData(A14,"T_CVol")</f>
        <v>187989</v>
      </c>
      <c r="J14" s="137"/>
      <c r="K14" s="17" t="str">
        <f>TEXT(_xll.CQGXLContractData(K11,"Bid"),"#.00")&amp;" "&amp;"B"</f>
        <v>-.77 B</v>
      </c>
      <c r="L14" s="17" t="str">
        <f>TEXT(_xll.CQGXLContractData(L11,"Bid"),"#.00")&amp;" "&amp;"B"</f>
        <v>-.80 B</v>
      </c>
      <c r="M14" s="17" t="str">
        <f>TEXT(_xll.CQGXLContractData(M11,"Bid"),"#.00")&amp;" "&amp;"B"</f>
        <v>-.74 B</v>
      </c>
      <c r="N14" s="17" t="str">
        <f>TEXT(_xll.CQGXLContractData(N11,"Bid"),"#.00")&amp;" "&amp;"B"</f>
        <v>-.62 B</v>
      </c>
      <c r="O14" s="17" t="str">
        <f>TEXT(_xll.CQGXLContractData(O11,"Bid"),"#.00")&amp;" "&amp;"B"</f>
        <v>-.64 B</v>
      </c>
      <c r="P14" s="17" t="str">
        <f>TEXT(_xll.CQGXLContractData(P11,"Bid"),"#.00")&amp;" "&amp;"B"</f>
        <v>-.58 B</v>
      </c>
      <c r="Q14" s="139"/>
      <c r="R14" s="17" t="str">
        <f>TEXT(_xll.CQGXLContractData(R11,"Bid"),"#.00")&amp;" "&amp;"B"</f>
        <v>-.34 B</v>
      </c>
      <c r="S14" s="17" t="str">
        <f>TEXT(_xll.CQGXLContractData(S11,"Bid"),"#.00")&amp;" "&amp;"B"</f>
        <v>-.43 B</v>
      </c>
      <c r="T14" s="17" t="str">
        <f>TEXT(_xll.CQGXLContractData(T11,"Bid"),"#.00")&amp;" "&amp;"B"</f>
        <v>-.52 B</v>
      </c>
      <c r="U14" s="17" t="str">
        <f>TEXT(_xll.CQGXLContractData(U11,"Bid"),"#.00")&amp;" "&amp;"B"</f>
        <v>-.55 B</v>
      </c>
      <c r="V14" s="17" t="str">
        <f>TEXT(_xll.CQGXLContractData(V11,"Bid"),"#.00")&amp;" "&amp;"B"</f>
        <v>-.56 B</v>
      </c>
      <c r="W14" s="17" t="str">
        <f>TEXT(_xll.CQGXLContractData(W11,"Bid"),"#.00")&amp;" "&amp;"B"</f>
        <v>-.48 B</v>
      </c>
    </row>
    <row r="15" spans="1:49" ht="15" customHeight="1" x14ac:dyDescent="0.3">
      <c r="A15" s="24" t="str">
        <f>_xll.CQGXLContractData(QO!Q4,"Symbol")</f>
        <v>QOF6</v>
      </c>
      <c r="B15" s="36" t="str">
        <f>RIGHT(_xll.CQGXLContractData(A15, "LongDescription"),LEN(_xll.CQGXLContractData(A15,"LongDescription"))-16)</f>
        <v xml:space="preserve"> January 2016</v>
      </c>
      <c r="C15" s="37">
        <f>_xll.CQGXLContractData(A15,"Open")</f>
        <v>49.63</v>
      </c>
      <c r="D15" s="37">
        <f>_xll.CQGXLContractData(A15,"High")</f>
        <v>51.82</v>
      </c>
      <c r="E15" s="37">
        <f>_xll.CQGXLContractData(A15,"Low")</f>
        <v>49.35</v>
      </c>
      <c r="F15" s="37">
        <f>_xll.CQGXLContractData(A15,"LastTradeToday")</f>
        <v>51.02</v>
      </c>
      <c r="G15" s="37">
        <f>IFERROR(_xll.CQGXLContractData(A15,"LastTradeToday")-_xll.CQGXLContractData(A15,"Y_Settlement"),"")</f>
        <v>1.6099999999999994</v>
      </c>
      <c r="H15" s="20">
        <f t="shared" si="3"/>
        <v>1.6099999999999994</v>
      </c>
      <c r="I15" s="35">
        <f>_xll.CQGXLContractData(A15,"T_CVol")</f>
        <v>56469</v>
      </c>
      <c r="J15" s="137"/>
      <c r="K15" s="17" t="str">
        <f>TEXT(_xll.CQGXLContractData(K11,"LastTradeToday"),"#.00")&amp;" "&amp;"L"</f>
        <v>-.77 L</v>
      </c>
      <c r="L15" s="17" t="str">
        <f>TEXT(_xll.CQGXLContractData(L11,"LastTradeToday"),"#.00")&amp;" "&amp;"L"</f>
        <v>-.79 L</v>
      </c>
      <c r="M15" s="17" t="str">
        <f>TEXT(_xll.CQGXLContractData(M11,"LastTradeToday"),"#.00")&amp;" "&amp;"L"</f>
        <v>-.73 L</v>
      </c>
      <c r="N15" s="17" t="str">
        <f>TEXT(_xll.CQGXLContractData(N11,"LastTradeToday"),"#.00")&amp;" "&amp;"L"</f>
        <v>-.61 L</v>
      </c>
      <c r="O15" s="17" t="str">
        <f>TEXT(_xll.CQGXLContractData(O11,"LastTradeToday"),"#.00")&amp;" "&amp;"L"</f>
        <v>-.63 L</v>
      </c>
      <c r="P15" s="17" t="str">
        <f>TEXT(_xll.CQGXLContractData(P11,"LastTradeToday"),"#.00")&amp;" "&amp;"L"</f>
        <v>-.57 L</v>
      </c>
      <c r="Q15" s="139"/>
      <c r="R15" s="17" t="str">
        <f>TEXT(_xll.CQGXLContractData(R11,"LastTradeToday"),"#.00")&amp;" "&amp;"L"</f>
        <v>-.33 L</v>
      </c>
      <c r="S15" s="17" t="str">
        <f>TEXT(_xll.CQGXLContractData(S11,"LastTradeToday"),"#.00")&amp;" "&amp;"L"</f>
        <v>-.43 L</v>
      </c>
      <c r="T15" s="17" t="str">
        <f>TEXT(_xll.CQGXLContractData(T11,"LastTradeToday"),"#.00")&amp;" "&amp;"L"</f>
        <v>-.52 L</v>
      </c>
      <c r="U15" s="17" t="str">
        <f>TEXT(_xll.CQGXLContractData(U11,"LastTradeToday"),"#.00")&amp;" "&amp;"L"</f>
        <v>-.55 L</v>
      </c>
      <c r="V15" s="17" t="str">
        <f>TEXT(_xll.CQGXLContractData(V11,"LastTradeToday"),"#.00")&amp;" "&amp;"L"</f>
        <v>-.56 L</v>
      </c>
      <c r="W15" s="17" t="str">
        <f>TEXT(_xll.CQGXLContractData(W11,"LastTradeToday"),"#.00")&amp;" "&amp;"L"</f>
        <v>-.48 L</v>
      </c>
    </row>
    <row r="16" spans="1:49" ht="15" customHeight="1" x14ac:dyDescent="0.3">
      <c r="A16" s="24" t="str">
        <f>_xll.CQGXLContractData(QO!Q5,"Symbol")</f>
        <v>QOG6</v>
      </c>
      <c r="B16" s="36" t="str">
        <f>RIGHT(_xll.CQGXLContractData(A16, "LongDescription"),LEN(_xll.CQGXLContractData(A16,"LongDescription"))-16)</f>
        <v xml:space="preserve"> February 2016</v>
      </c>
      <c r="C16" s="37">
        <f>_xll.CQGXLContractData(A16,"Open")</f>
        <v>50.49</v>
      </c>
      <c r="D16" s="37">
        <f>_xll.CQGXLContractData(A16,"High")</f>
        <v>52.370000000000005</v>
      </c>
      <c r="E16" s="37">
        <f>_xll.CQGXLContractData(A16,"Low")</f>
        <v>50.15</v>
      </c>
      <c r="F16" s="37">
        <f>_xll.CQGXLContractData(A16,"LastTradeToday")</f>
        <v>51.7</v>
      </c>
      <c r="G16" s="37">
        <f>IFERROR(_xll.CQGXLContractData(A16,"LastTradeToday")-_xll.CQGXLContractData(A16,"Y_Settlement"),"")</f>
        <v>1.5300000000000011</v>
      </c>
      <c r="H16" s="20">
        <f t="shared" si="3"/>
        <v>1.5300000000000011</v>
      </c>
      <c r="I16" s="35">
        <f>_xll.CQGXLContractData(A16,"T_CVol")</f>
        <v>19970</v>
      </c>
      <c r="J16" s="7"/>
      <c r="K16" s="7"/>
      <c r="L16" s="7"/>
      <c r="M16" s="7"/>
      <c r="N16" s="7"/>
      <c r="O16" s="7"/>
      <c r="P16" s="7"/>
      <c r="Q16" s="72"/>
      <c r="R16" s="73"/>
      <c r="S16" s="73"/>
      <c r="T16" s="73"/>
      <c r="U16" s="73"/>
      <c r="V16" s="74"/>
      <c r="W16" s="75"/>
    </row>
    <row r="17" spans="1:34" ht="15" customHeight="1" x14ac:dyDescent="0.3">
      <c r="A17" s="24" t="str">
        <f>_xll.CQGXLContractData(QO!Q6,"Symbol")</f>
        <v>QOH6</v>
      </c>
      <c r="B17" s="36" t="str">
        <f>RIGHT(_xll.CQGXLContractData(A17, "LongDescription"),LEN(_xll.CQGXLContractData(A17,"LongDescription"))-16)</f>
        <v xml:space="preserve"> March 2016</v>
      </c>
      <c r="C17" s="37">
        <f>_xll.CQGXLContractData(A17,"Open")</f>
        <v>51.06</v>
      </c>
      <c r="D17" s="37">
        <f>_xll.CQGXLContractData(A17,"High")</f>
        <v>53.1</v>
      </c>
      <c r="E17" s="37">
        <f>_xll.CQGXLContractData(A17,"Low")</f>
        <v>50.79</v>
      </c>
      <c r="F17" s="37">
        <f>_xll.CQGXLContractData(A17,"LastTradeToday")</f>
        <v>52.370000000000005</v>
      </c>
      <c r="G17" s="37">
        <f>IFERROR(_xll.CQGXLContractData(A17,"LastTradeToday")-_xll.CQGXLContractData(A17,"Y_Settlement"),"")</f>
        <v>1.5600000000000023</v>
      </c>
      <c r="H17" s="20">
        <f t="shared" si="3"/>
        <v>1.5600000000000023</v>
      </c>
      <c r="I17" s="35">
        <f>_xll.CQGXLContractData(A17,"T_CVol")</f>
        <v>19924</v>
      </c>
      <c r="J17" s="3"/>
      <c r="K17" s="3"/>
      <c r="L17" s="3"/>
      <c r="M17" s="3"/>
      <c r="N17" s="3"/>
      <c r="O17" s="3"/>
      <c r="P17" s="3"/>
      <c r="Q17" s="76"/>
      <c r="R17" s="3"/>
      <c r="S17" s="3"/>
      <c r="T17" s="3"/>
      <c r="U17" s="3"/>
      <c r="V17" s="77"/>
      <c r="W17" s="78" t="s">
        <v>5</v>
      </c>
    </row>
    <row r="18" spans="1:34" ht="15" customHeight="1" x14ac:dyDescent="0.3">
      <c r="A18" s="24" t="str">
        <f>_xll.CQGXLContractData(QO!Q7,"Symbol")</f>
        <v>QOJ6</v>
      </c>
      <c r="B18" s="36" t="str">
        <f>RIGHT(_xll.CQGXLContractData(A18, "LongDescription"),LEN(_xll.CQGXLContractData(A18,"LongDescription"))-16)</f>
        <v xml:space="preserve"> April 2016</v>
      </c>
      <c r="C18" s="37">
        <f>_xll.CQGXLContractData(A18,"Open")</f>
        <v>51.74</v>
      </c>
      <c r="D18" s="37">
        <f>_xll.CQGXLContractData(A18,"High")</f>
        <v>53.69</v>
      </c>
      <c r="E18" s="37">
        <f>_xll.CQGXLContractData(A18,"Low")</f>
        <v>51.49</v>
      </c>
      <c r="F18" s="37">
        <f>_xll.CQGXLContractData(A18,"LastTradeToday")</f>
        <v>52.97</v>
      </c>
      <c r="G18" s="37">
        <f>IFERROR(_xll.CQGXLContractData(A18,"LastTradeToday")-_xll.CQGXLContractData(A18,"Y_Settlement"),"")</f>
        <v>1.5</v>
      </c>
      <c r="H18" s="20">
        <f t="shared" si="3"/>
        <v>1.5</v>
      </c>
      <c r="I18" s="35">
        <f>_xll.CQGXLContractData(A18,"T_CVol")</f>
        <v>9386</v>
      </c>
      <c r="J18" s="3"/>
      <c r="K18" s="3"/>
      <c r="L18" s="3"/>
      <c r="M18" s="3"/>
      <c r="N18" s="3"/>
      <c r="O18" s="3"/>
      <c r="P18" s="3"/>
      <c r="Q18" s="79"/>
      <c r="R18" s="4"/>
      <c r="S18" s="4"/>
      <c r="T18" s="4"/>
      <c r="U18" s="4"/>
      <c r="V18" s="77"/>
      <c r="W18" s="78"/>
    </row>
    <row r="19" spans="1:34" ht="15" customHeight="1" x14ac:dyDescent="0.3">
      <c r="A19" s="24" t="str">
        <f>_xll.CQGXLContractData(QO!Q8,"Symbol")</f>
        <v>QOK6</v>
      </c>
      <c r="B19" s="36" t="str">
        <f>RIGHT(_xll.CQGXLContractData(A19, "LongDescription"),LEN(_xll.CQGXLContractData(A19,"LongDescription"))-16)</f>
        <v xml:space="preserve"> May 2016</v>
      </c>
      <c r="C19" s="37">
        <f>_xll.CQGXLContractData(A19,"Open")</f>
        <v>52.31</v>
      </c>
      <c r="D19" s="37">
        <f>_xll.CQGXLContractData(A19,"High")</f>
        <v>54.25</v>
      </c>
      <c r="E19" s="37">
        <f>_xll.CQGXLContractData(A19,"Low")</f>
        <v>52.050000000000004</v>
      </c>
      <c r="F19" s="37">
        <f>_xll.CQGXLContractData(A19,"LastTradeToday")</f>
        <v>53.45</v>
      </c>
      <c r="G19" s="37">
        <f>IFERROR(_xll.CQGXLContractData(A19,"LastTradeToday")-_xll.CQGXLContractData(A19,"Y_Settlement"),"")</f>
        <v>1.3599999999999994</v>
      </c>
      <c r="H19" s="20">
        <f t="shared" si="3"/>
        <v>1.3599999999999994</v>
      </c>
      <c r="I19" s="35">
        <f>_xll.CQGXLContractData(A19,"T_CVol")</f>
        <v>6830</v>
      </c>
      <c r="J19" s="3"/>
      <c r="K19" s="3"/>
      <c r="L19" s="3"/>
      <c r="M19" s="3"/>
      <c r="N19" s="3"/>
      <c r="O19" s="3"/>
      <c r="P19" s="3"/>
      <c r="Q19" s="79"/>
      <c r="R19" s="4"/>
      <c r="S19" s="4"/>
      <c r="T19" s="4"/>
      <c r="U19" s="4"/>
      <c r="V19" s="77"/>
      <c r="W19" s="78"/>
    </row>
    <row r="20" spans="1:34" ht="15" customHeight="1" x14ac:dyDescent="0.3">
      <c r="A20" s="24" t="str">
        <f>_xll.CQGXLContractData(QO!Q9,"Symbol")</f>
        <v>QOM6</v>
      </c>
      <c r="B20" s="36" t="str">
        <f>RIGHT(_xll.CQGXLContractData(A20, "LongDescription"),LEN(_xll.CQGXLContractData(A20,"LongDescription"))-16)</f>
        <v xml:space="preserve"> June 2016</v>
      </c>
      <c r="C20" s="37">
        <f>_xll.CQGXLContractData(A20,"Open")</f>
        <v>52.89</v>
      </c>
      <c r="D20" s="37">
        <f>_xll.CQGXLContractData(A20,"High")</f>
        <v>54.75</v>
      </c>
      <c r="E20" s="37">
        <f>_xll.CQGXLContractData(A20,"Low")</f>
        <v>52.61</v>
      </c>
      <c r="F20" s="37">
        <f>_xll.CQGXLContractData(A20,"LastTradeToday")</f>
        <v>54.04</v>
      </c>
      <c r="G20" s="37">
        <f>IFERROR(_xll.CQGXLContractData(A20,"LastTradeToday")-_xll.CQGXLContractData(A20,"Y_Settlement"),"")</f>
        <v>1.3699999999999974</v>
      </c>
      <c r="H20" s="20">
        <f t="shared" si="3"/>
        <v>1.3699999999999974</v>
      </c>
      <c r="I20" s="35">
        <f>_xll.CQGXLContractData(A20,"T_CVol")</f>
        <v>31083</v>
      </c>
      <c r="J20" s="3"/>
      <c r="K20" s="3"/>
      <c r="L20" s="3"/>
      <c r="M20" s="3"/>
      <c r="N20" s="3"/>
      <c r="O20" s="3"/>
      <c r="P20" s="3"/>
      <c r="Q20" s="80"/>
      <c r="R20" s="4"/>
      <c r="S20" s="4"/>
      <c r="T20" s="4"/>
      <c r="U20" s="4"/>
      <c r="V20" s="77"/>
      <c r="W20" s="78"/>
    </row>
    <row r="21" spans="1:34" ht="15" customHeight="1" x14ac:dyDescent="0.3">
      <c r="A21" s="24" t="str">
        <f>_xll.CQGXLContractData(QO!Q10,"Symbol")</f>
        <v>QON6</v>
      </c>
      <c r="B21" s="36" t="str">
        <f>RIGHT(_xll.CQGXLContractData(A21, "LongDescription"),LEN(_xll.CQGXLContractData(A21,"LongDescription"))-16)</f>
        <v xml:space="preserve"> July 2016</v>
      </c>
      <c r="C21" s="37">
        <f>_xll.CQGXLContractData(A21,"Open")</f>
        <v>53.53</v>
      </c>
      <c r="D21" s="37">
        <f>_xll.CQGXLContractData(A21,"High")</f>
        <v>55.08</v>
      </c>
      <c r="E21" s="37">
        <f>_xll.CQGXLContractData(A21,"Low")</f>
        <v>53.53</v>
      </c>
      <c r="F21" s="37">
        <f>_xll.CQGXLContractData(A21,"LastTradeToday")</f>
        <v>54.54</v>
      </c>
      <c r="G21" s="37">
        <f>IFERROR(_xll.CQGXLContractData(A21,"LastTradeToday")-_xll.CQGXLContractData(A21,"Y_Settlement"),"")</f>
        <v>1.3599999999999994</v>
      </c>
      <c r="H21" s="20">
        <f t="shared" si="3"/>
        <v>1.3599999999999994</v>
      </c>
      <c r="I21" s="35">
        <f>_xll.CQGXLContractData(A21,"T_CVol")</f>
        <v>3260</v>
      </c>
      <c r="J21" s="3"/>
      <c r="K21" s="3"/>
      <c r="L21" s="3"/>
      <c r="M21" s="3"/>
      <c r="N21" s="3"/>
      <c r="O21" s="3"/>
      <c r="P21" s="3"/>
      <c r="Q21" s="79"/>
      <c r="R21" s="4"/>
      <c r="S21" s="4"/>
      <c r="T21" s="4"/>
      <c r="U21" s="4"/>
      <c r="V21" s="77"/>
      <c r="W21" s="78"/>
    </row>
    <row r="22" spans="1:34" ht="15" customHeight="1" x14ac:dyDescent="0.2">
      <c r="B22" s="99" t="s">
        <v>19</v>
      </c>
      <c r="C22" s="100" t="s">
        <v>11</v>
      </c>
      <c r="D22" s="100" t="s">
        <v>12</v>
      </c>
      <c r="E22" s="100" t="s">
        <v>13</v>
      </c>
      <c r="F22" s="100" t="s">
        <v>9</v>
      </c>
      <c r="G22" s="100" t="s">
        <v>14</v>
      </c>
      <c r="H22" s="100" t="s">
        <v>14</v>
      </c>
      <c r="I22" s="102" t="s">
        <v>15</v>
      </c>
      <c r="J22" s="3"/>
      <c r="K22" s="3"/>
      <c r="L22" s="3"/>
      <c r="M22" s="3"/>
      <c r="N22" s="3"/>
      <c r="O22" s="3"/>
      <c r="P22" s="3"/>
      <c r="Q22" s="79"/>
      <c r="R22" s="4"/>
      <c r="S22" s="4"/>
      <c r="T22" s="4"/>
      <c r="U22" s="4"/>
      <c r="V22" s="77"/>
      <c r="W22" s="78" t="s">
        <v>5</v>
      </c>
    </row>
    <row r="23" spans="1:34" ht="15" customHeight="1" x14ac:dyDescent="0.3">
      <c r="A23" s="24" t="str">
        <f>_xll.CQGXLContractData(QO!V2,"Symbol")</f>
        <v>QOS1X5</v>
      </c>
      <c r="B23" s="43" t="str">
        <f>J7&amp;" &amp; "&amp;K7</f>
        <v>NOV &amp; DEC</v>
      </c>
      <c r="C23" s="37">
        <f>_xll.CQGXLContractData(A23,"Open")</f>
        <v>-0.83000000000000007</v>
      </c>
      <c r="D23" s="37">
        <f>_xll.CQGXLContractData(A23,"High")</f>
        <v>-0.72</v>
      </c>
      <c r="E23" s="37">
        <f>_xll.CQGXLContractData(A23,"Low")</f>
        <v>-0.84</v>
      </c>
      <c r="F23" s="37">
        <f>_xll.CQGXLContractData(A23,"LastTradeToday")</f>
        <v>-0.77</v>
      </c>
      <c r="G23" s="37">
        <f>IFERROR(_xll.CQGXLContractData(A23,"LastTradeToday")-_xll.CQGXLContractData(A23,"Y_Settlement"),"")</f>
        <v>6.0000000000000053E-2</v>
      </c>
      <c r="H23" s="20">
        <f>G23</f>
        <v>6.0000000000000053E-2</v>
      </c>
      <c r="I23" s="35">
        <f>_xll.CQGXLContractData(A23,"T_CVol")</f>
        <v>82629</v>
      </c>
      <c r="J23" s="3"/>
      <c r="K23" s="3"/>
      <c r="L23" s="3"/>
      <c r="M23" s="3"/>
      <c r="N23" s="3"/>
      <c r="O23" s="3"/>
      <c r="P23" s="3"/>
      <c r="Q23" s="79"/>
      <c r="R23" s="4"/>
      <c r="S23" s="4"/>
      <c r="T23" s="4"/>
      <c r="U23" s="4"/>
      <c r="V23" s="77"/>
      <c r="W23" s="78"/>
    </row>
    <row r="24" spans="1:34" ht="15" customHeight="1" x14ac:dyDescent="0.3">
      <c r="A24" s="24" t="str">
        <f>_xll.CQGXLContractData(QO!V3,"Symbol")</f>
        <v>QOS1Z5</v>
      </c>
      <c r="B24" s="43" t="str">
        <f>K7&amp;" &amp; "&amp;L7</f>
        <v>DEC &amp; JAN</v>
      </c>
      <c r="C24" s="37">
        <f>_xll.CQGXLContractData(A24,"Open")</f>
        <v>-0.83000000000000007</v>
      </c>
      <c r="D24" s="37">
        <f>_xll.CQGXLContractData(A24,"High")</f>
        <v>-0.75</v>
      </c>
      <c r="E24" s="37">
        <f>_xll.CQGXLContractData(A24,"Low")</f>
        <v>-0.83000000000000007</v>
      </c>
      <c r="F24" s="37">
        <f>_xll.CQGXLContractData(A24,"LastTradeToday")</f>
        <v>-0.79</v>
      </c>
      <c r="G24" s="37">
        <f>IFERROR(_xll.CQGXLContractData(A24,"LastTradeToday")-_xll.CQGXLContractData(A24,"Y_Settlement"),"")</f>
        <v>4.0000000000000036E-2</v>
      </c>
      <c r="H24" s="20">
        <f t="shared" ref="H24:H28" si="4">G24</f>
        <v>4.0000000000000036E-2</v>
      </c>
      <c r="I24" s="35">
        <f>_xll.CQGXLContractData(A24,"T_CVol")</f>
        <v>28597</v>
      </c>
      <c r="J24" s="5"/>
      <c r="K24" s="5"/>
      <c r="L24" s="5"/>
      <c r="M24" s="5"/>
      <c r="N24" s="5"/>
      <c r="O24" s="5"/>
      <c r="P24" s="5"/>
      <c r="Q24" s="80"/>
      <c r="R24" s="4"/>
      <c r="S24" s="4"/>
      <c r="T24" s="4"/>
      <c r="U24" s="4"/>
      <c r="V24" s="77"/>
      <c r="W24" s="78"/>
    </row>
    <row r="25" spans="1:34" ht="15" customHeight="1" x14ac:dyDescent="0.3">
      <c r="A25" s="24" t="str">
        <f>_xll.CQGXLContractData(QO!V4,"Symbol")</f>
        <v>QOS1F6</v>
      </c>
      <c r="B25" s="43" t="str">
        <f>L7&amp;" &amp; "&amp;M7</f>
        <v>JAN &amp; FEB</v>
      </c>
      <c r="C25" s="37">
        <f>_xll.CQGXLContractData(A25,"Open")</f>
        <v>-0.76</v>
      </c>
      <c r="D25" s="37">
        <f>_xll.CQGXLContractData(A25,"High")</f>
        <v>-0.70000000000000007</v>
      </c>
      <c r="E25" s="37">
        <f>_xll.CQGXLContractData(A25,"Low")</f>
        <v>-0.77</v>
      </c>
      <c r="F25" s="37">
        <f>_xll.CQGXLContractData(A25,"LastTradeToday")</f>
        <v>-0.73</v>
      </c>
      <c r="G25" s="37">
        <f>IFERROR(_xll.CQGXLContractData(A25,"LastTradeToday")-_xll.CQGXLContractData(A25,"Y_Settlement"),"")</f>
        <v>3.0000000000000027E-2</v>
      </c>
      <c r="H25" s="20">
        <f t="shared" si="4"/>
        <v>3.0000000000000027E-2</v>
      </c>
      <c r="I25" s="35">
        <f>_xll.CQGXLContractData(A25,"T_CVol")</f>
        <v>7767</v>
      </c>
      <c r="J25" s="6"/>
      <c r="K25" s="6"/>
      <c r="L25" s="6"/>
      <c r="M25" s="6"/>
      <c r="N25" s="6"/>
      <c r="O25" s="6"/>
      <c r="P25" s="6"/>
      <c r="Q25" s="81"/>
      <c r="R25" s="77"/>
      <c r="S25" s="77"/>
      <c r="T25" s="77"/>
      <c r="U25" s="77"/>
      <c r="V25" s="77"/>
      <c r="W25" s="78"/>
    </row>
    <row r="26" spans="1:34" ht="15" customHeight="1" x14ac:dyDescent="0.3">
      <c r="A26" s="24" t="str">
        <f>_xll.CQGXLContractData(QO!V5,"Symbol")</f>
        <v>QOS1G6</v>
      </c>
      <c r="B26" s="43" t="str">
        <f>M7&amp;" &amp; "&amp;N7</f>
        <v>FEB &amp; MAR</v>
      </c>
      <c r="C26" s="37">
        <f>_xll.CQGXLContractData(A26,"Open")</f>
        <v>-0.64</v>
      </c>
      <c r="D26" s="37">
        <f>_xll.CQGXLContractData(A26,"High")</f>
        <v>-0.59</v>
      </c>
      <c r="E26" s="37">
        <f>_xll.CQGXLContractData(A26,"Low")</f>
        <v>-0.64</v>
      </c>
      <c r="F26" s="37">
        <f>_xll.CQGXLContractData(A26,"LastTradeToday")</f>
        <v>-0.61</v>
      </c>
      <c r="G26" s="37">
        <f>IFERROR(_xll.CQGXLContractData(A26,"LastTradeToday")-_xll.CQGXLContractData(A26,"Y_Settlement"),"")</f>
        <v>3.0000000000000027E-2</v>
      </c>
      <c r="H26" s="20">
        <f t="shared" si="4"/>
        <v>3.0000000000000027E-2</v>
      </c>
      <c r="I26" s="35">
        <f>_xll.CQGXLContractData(A26,"T_CVol")</f>
        <v>5008</v>
      </c>
      <c r="J26" s="6"/>
      <c r="K26" s="6"/>
      <c r="L26" s="6"/>
      <c r="M26" s="6"/>
      <c r="N26" s="6"/>
      <c r="O26" s="6"/>
      <c r="P26" s="6"/>
      <c r="Q26" s="81"/>
      <c r="R26" s="77"/>
      <c r="S26" s="77"/>
      <c r="T26" s="77"/>
      <c r="U26" s="77"/>
      <c r="V26" s="77"/>
      <c r="W26" s="78"/>
    </row>
    <row r="27" spans="1:34" ht="15" customHeight="1" x14ac:dyDescent="0.3">
      <c r="A27" s="24" t="str">
        <f>_xll.CQGXLContractData(QO!V6,"Symbol")</f>
        <v>QOS1H6</v>
      </c>
      <c r="B27" s="43" t="str">
        <f>N7&amp;" &amp; "&amp;O7</f>
        <v>MAR &amp; APR</v>
      </c>
      <c r="C27" s="37">
        <f>_xll.CQGXLContractData(A27,"Open")</f>
        <v>-0.66</v>
      </c>
      <c r="D27" s="37">
        <f>_xll.CQGXLContractData(A27,"High")</f>
        <v>-0.61</v>
      </c>
      <c r="E27" s="37">
        <f>_xll.CQGXLContractData(A27,"Low")</f>
        <v>-0.66</v>
      </c>
      <c r="F27" s="37">
        <f>_xll.CQGXLContractData(A27,"LastTradeToday")</f>
        <v>-0.63</v>
      </c>
      <c r="G27" s="37">
        <f>IFERROR(_xll.CQGXLContractData(A27,"LastTradeToday")-_xll.CQGXLContractData(A27,"Y_Settlement"),"")</f>
        <v>3.0000000000000027E-2</v>
      </c>
      <c r="H27" s="20">
        <f t="shared" si="4"/>
        <v>3.0000000000000027E-2</v>
      </c>
      <c r="I27" s="63">
        <f>_xll.CQGXLContractData(A27,"T_CVol")</f>
        <v>3340</v>
      </c>
      <c r="J27" s="61"/>
      <c r="K27" s="62"/>
      <c r="L27" s="62"/>
      <c r="M27" s="62"/>
      <c r="N27" s="62"/>
      <c r="O27" s="62"/>
      <c r="P27" s="64"/>
      <c r="Q27" s="82"/>
      <c r="R27" s="83"/>
      <c r="S27" s="83"/>
      <c r="T27" s="83"/>
      <c r="U27" s="83"/>
      <c r="V27" s="83"/>
      <c r="W27" s="84"/>
    </row>
    <row r="28" spans="1:34" s="9" customFormat="1" ht="15" customHeight="1" x14ac:dyDescent="0.3">
      <c r="A28" s="24" t="str">
        <f>_xll.CQGXLContractData(QO!V7,"Symbol")</f>
        <v>QOS1J6</v>
      </c>
      <c r="B28" s="44" t="str">
        <f>O7&amp;" &amp; "&amp;P7</f>
        <v>APR &amp; MAY</v>
      </c>
      <c r="C28" s="37">
        <f>_xll.CQGXLContractData(A28,"Open")</f>
        <v>-0.6</v>
      </c>
      <c r="D28" s="37">
        <f>_xll.CQGXLContractData(A28,"High")</f>
        <v>-0.56000000000000005</v>
      </c>
      <c r="E28" s="37">
        <f>_xll.CQGXLContractData(A28,"Low")</f>
        <v>-0.61</v>
      </c>
      <c r="F28" s="37">
        <f>_xll.CQGXLContractData(A28,"LastTradeToday")</f>
        <v>-0.57000000000000006</v>
      </c>
      <c r="G28" s="37">
        <f>IFERROR(_xll.CQGXLContractData(A28,"LastTradeToday")-_xll.CQGXLContractData(A28,"Y_Settlement"),"")</f>
        <v>4.9999999999999933E-2</v>
      </c>
      <c r="H28" s="20">
        <f t="shared" si="4"/>
        <v>4.9999999999999933E-2</v>
      </c>
      <c r="I28" s="63">
        <f>_xll.CQGXLContractData(A28,"T_CVol")</f>
        <v>3014</v>
      </c>
      <c r="J28" s="65"/>
      <c r="K28" s="6"/>
      <c r="L28" s="6"/>
      <c r="M28" s="6"/>
      <c r="N28" s="6"/>
      <c r="O28" s="6"/>
      <c r="P28" s="66"/>
      <c r="Q28" s="85"/>
      <c r="R28" s="77"/>
      <c r="S28" s="77"/>
      <c r="T28" s="77"/>
      <c r="U28" s="77"/>
      <c r="V28" s="77"/>
      <c r="W28" s="86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15.95" customHeight="1" x14ac:dyDescent="0.2">
      <c r="B29" s="26"/>
      <c r="C29" s="27"/>
      <c r="D29" s="27"/>
      <c r="E29" s="27"/>
      <c r="F29" s="27"/>
      <c r="G29" s="27"/>
      <c r="H29" s="27"/>
      <c r="I29" s="27"/>
      <c r="J29" s="67"/>
      <c r="K29" s="5"/>
      <c r="L29" s="5"/>
      <c r="M29" s="5"/>
      <c r="N29" s="5"/>
      <c r="O29" s="5"/>
      <c r="P29" s="68"/>
      <c r="Q29" s="87"/>
      <c r="R29" s="77"/>
      <c r="S29" s="77"/>
      <c r="T29" s="77"/>
      <c r="U29" s="77"/>
      <c r="V29" s="77"/>
      <c r="W29" s="86"/>
    </row>
    <row r="30" spans="1:34" ht="18" customHeight="1" x14ac:dyDescent="0.2">
      <c r="B30" s="152" t="str">
        <f>"CQG"&amp;" "&amp;_xll.CQGXLContractData(Q6,"LongDescription")</f>
        <v>CQG ICE WTI Light Sweet Crude Oil: October 2015</v>
      </c>
      <c r="C30" s="153"/>
      <c r="D30" s="153"/>
      <c r="E30" s="153"/>
      <c r="F30" s="153"/>
      <c r="G30" s="153"/>
      <c r="H30" s="153"/>
      <c r="I30" s="153"/>
      <c r="J30" s="65"/>
      <c r="K30" s="6"/>
      <c r="L30" s="6"/>
      <c r="M30" s="6"/>
      <c r="N30" s="6"/>
      <c r="O30" s="6"/>
      <c r="P30" s="66"/>
      <c r="Q30" s="85"/>
      <c r="R30" s="77"/>
      <c r="S30" s="77"/>
      <c r="T30" s="77"/>
      <c r="U30" s="77"/>
      <c r="V30" s="77"/>
      <c r="W30" s="86"/>
    </row>
    <row r="31" spans="1:34" ht="18" customHeight="1" x14ac:dyDescent="0.2">
      <c r="B31" s="154"/>
      <c r="C31" s="155"/>
      <c r="D31" s="155"/>
      <c r="E31" s="155"/>
      <c r="F31" s="155"/>
      <c r="G31" s="155"/>
      <c r="H31" s="155"/>
      <c r="I31" s="155"/>
      <c r="J31" s="69"/>
      <c r="K31" s="70"/>
      <c r="L31" s="70"/>
      <c r="M31" s="70"/>
      <c r="N31" s="70"/>
      <c r="O31" s="70"/>
      <c r="P31" s="71"/>
      <c r="Q31" s="88"/>
      <c r="R31" s="89"/>
      <c r="S31" s="89"/>
      <c r="T31" s="89"/>
      <c r="U31" s="89"/>
      <c r="V31" s="89"/>
      <c r="W31" s="90"/>
    </row>
    <row r="32" spans="1:34" ht="15.95" customHeight="1" x14ac:dyDescent="0.2">
      <c r="B32" s="156" t="s">
        <v>1</v>
      </c>
      <c r="C32" s="157">
        <f>_xll.CQGXLContractData(Q6,"LastAskVolume")</f>
        <v>1</v>
      </c>
      <c r="D32" s="158">
        <f>_xll.CQGXLContractData(Q6,"Ask")</f>
        <v>46.89</v>
      </c>
      <c r="E32" s="159"/>
      <c r="F32" s="135" t="s">
        <v>16</v>
      </c>
      <c r="G32" s="136"/>
      <c r="H32" s="136"/>
      <c r="I32" s="136"/>
      <c r="J32" s="61"/>
      <c r="K32" s="62"/>
      <c r="L32" s="62"/>
      <c r="M32" s="62"/>
      <c r="N32" s="62"/>
      <c r="O32" s="62"/>
      <c r="P32" s="64"/>
      <c r="Q32" s="82"/>
      <c r="R32" s="83"/>
      <c r="S32" s="83"/>
      <c r="T32" s="83"/>
      <c r="U32" s="83"/>
      <c r="V32" s="83"/>
      <c r="W32" s="84"/>
      <c r="AA32" s="10">
        <f>_xll.CQGXLContractData(AC35, "T_CVol")</f>
        <v>276926</v>
      </c>
    </row>
    <row r="33" spans="1:32" ht="15.95" customHeight="1" x14ac:dyDescent="0.2">
      <c r="B33" s="128"/>
      <c r="C33" s="130"/>
      <c r="D33" s="133"/>
      <c r="E33" s="134"/>
      <c r="F33" s="135"/>
      <c r="G33" s="136"/>
      <c r="H33" s="136"/>
      <c r="I33" s="136"/>
      <c r="J33" s="93"/>
      <c r="K33" s="7"/>
      <c r="L33" s="7"/>
      <c r="M33" s="7"/>
      <c r="N33" s="7"/>
      <c r="O33" s="7"/>
      <c r="P33" s="94"/>
      <c r="Q33" s="87"/>
      <c r="R33" s="77"/>
      <c r="S33" s="77"/>
      <c r="T33" s="77"/>
      <c r="U33" s="77"/>
      <c r="V33" s="77"/>
      <c r="W33" s="86"/>
    </row>
    <row r="34" spans="1:32" ht="15.95" customHeight="1" x14ac:dyDescent="0.2">
      <c r="B34" s="113" t="s">
        <v>0</v>
      </c>
      <c r="C34" s="117">
        <f>_xll.CQGXLContractData(Q6,"LastBidVolume")</f>
        <v>1</v>
      </c>
      <c r="D34" s="119">
        <f>_xll.CQGXLContractData(Q6,"Bid")</f>
        <v>46.88</v>
      </c>
      <c r="E34" s="119"/>
      <c r="F34" s="121">
        <f>_xll.CQGXLContractData(Q6,"LastTradeToday")</f>
        <v>46.89</v>
      </c>
      <c r="G34" s="122"/>
      <c r="H34" s="125" t="str">
        <f>IF(A8&gt;0,"+"&amp;TEXT(A8,"#.00"),TEXT(A8,"#.00"))</f>
        <v>+2.30</v>
      </c>
      <c r="I34" s="125"/>
      <c r="J34" s="65"/>
      <c r="K34" s="6"/>
      <c r="L34" s="6"/>
      <c r="M34" s="6"/>
      <c r="N34" s="6"/>
      <c r="O34" s="6"/>
      <c r="P34" s="66"/>
      <c r="Q34" s="85"/>
      <c r="R34" s="77"/>
      <c r="S34" s="77"/>
      <c r="T34" s="77"/>
      <c r="U34" s="77"/>
      <c r="V34" s="77"/>
      <c r="W34" s="86"/>
    </row>
    <row r="35" spans="1:32" ht="15.95" customHeight="1" thickBot="1" x14ac:dyDescent="0.25">
      <c r="B35" s="114"/>
      <c r="C35" s="118"/>
      <c r="D35" s="120"/>
      <c r="E35" s="120"/>
      <c r="F35" s="123"/>
      <c r="G35" s="124"/>
      <c r="H35" s="126"/>
      <c r="I35" s="126"/>
      <c r="J35" s="69"/>
      <c r="K35" s="70"/>
      <c r="L35" s="70"/>
      <c r="M35" s="70"/>
      <c r="N35" s="70"/>
      <c r="O35" s="70"/>
      <c r="P35" s="71"/>
      <c r="Q35" s="85"/>
      <c r="R35" s="77"/>
      <c r="S35" s="77"/>
      <c r="T35" s="77"/>
      <c r="U35" s="77"/>
      <c r="V35" s="77"/>
      <c r="W35" s="86"/>
      <c r="AA35" s="10">
        <f>_xll.CQGXLContractData(AC35, "T_CVol")</f>
        <v>276926</v>
      </c>
      <c r="AC35" s="10" t="str">
        <f>QO!Q2</f>
        <v>QOX5</v>
      </c>
      <c r="AD35" s="10">
        <f>_xll.CQGXLContractData(AF35, "T_CVol")</f>
        <v>42189</v>
      </c>
      <c r="AF35" s="10" t="str">
        <f>ET!Q2</f>
        <v>ETV5</v>
      </c>
    </row>
    <row r="36" spans="1:32" ht="15.95" customHeight="1" x14ac:dyDescent="0.2">
      <c r="B36" s="103" t="s">
        <v>10</v>
      </c>
      <c r="C36" s="104" t="s">
        <v>11</v>
      </c>
      <c r="D36" s="104" t="s">
        <v>12</v>
      </c>
      <c r="E36" s="104" t="s">
        <v>13</v>
      </c>
      <c r="F36" s="104" t="s">
        <v>9</v>
      </c>
      <c r="G36" s="104" t="s">
        <v>14</v>
      </c>
      <c r="H36" s="104" t="s">
        <v>14</v>
      </c>
      <c r="I36" s="105" t="s">
        <v>15</v>
      </c>
      <c r="J36" s="6"/>
      <c r="K36" s="6"/>
      <c r="L36" s="6"/>
      <c r="M36" s="6"/>
      <c r="N36" s="6"/>
      <c r="O36" s="6"/>
      <c r="P36" s="6"/>
      <c r="Q36" s="82"/>
      <c r="R36" s="83"/>
      <c r="S36" s="83"/>
      <c r="T36" s="83"/>
      <c r="U36" s="83"/>
      <c r="V36" s="83"/>
      <c r="W36" s="84"/>
      <c r="AA36" s="10">
        <f>_xll.CQGXLContractData(AC36, "T_CVol")</f>
        <v>187989</v>
      </c>
      <c r="AC36" s="10" t="str">
        <f>QO!Q3</f>
        <v>QOZ5</v>
      </c>
      <c r="AD36" s="10">
        <f>_xll.CQGXLContractData(AF36, "T_CVol")</f>
        <v>63661</v>
      </c>
      <c r="AF36" s="10" t="str">
        <f>ET!Q3</f>
        <v>ETX5</v>
      </c>
    </row>
    <row r="37" spans="1:32" ht="15.95" customHeight="1" x14ac:dyDescent="0.3">
      <c r="A37" s="24" t="str">
        <f>_xll.CQGXLContractData(ET!Q2,"Symbol")</f>
        <v>ETV5</v>
      </c>
      <c r="B37" s="36" t="str">
        <f>RIGHT(_xll.CQGXLContractData(A37, "LongDescription"),LEN(_xll.CQGXLContractData(A37,"LongDescription"))-30)</f>
        <v xml:space="preserve"> October 2015</v>
      </c>
      <c r="C37" s="37">
        <f>_xll.CQGXLContractData(A37,"Open")</f>
        <v>44.97</v>
      </c>
      <c r="D37" s="37">
        <f>_xll.CQGXLContractData(A37,"High")</f>
        <v>47.34</v>
      </c>
      <c r="E37" s="37">
        <f>_xll.CQGXLContractData(A37,"Low")</f>
        <v>44.83</v>
      </c>
      <c r="F37" s="37">
        <f>_xll.CQGXLContractData(A37,"LastTradeToday")</f>
        <v>46.89</v>
      </c>
      <c r="G37" s="38">
        <f>IFERROR(_xll.CQGXLContractData(A37,"LastTradeToday")-_xll.CQGXLContractData(A37,"Y_Settlement"),"")</f>
        <v>2.2999999999999972</v>
      </c>
      <c r="H37" s="23">
        <f>G37</f>
        <v>2.2999999999999972</v>
      </c>
      <c r="I37" s="35">
        <f>_xll.CQGXLContractData(A37,"T_CVol")</f>
        <v>42189</v>
      </c>
      <c r="J37" s="7"/>
      <c r="K37" s="7"/>
      <c r="L37" s="7"/>
      <c r="M37" s="7"/>
      <c r="N37" s="7"/>
      <c r="O37" s="7"/>
      <c r="P37" s="7"/>
      <c r="Q37" s="91"/>
      <c r="R37" s="77"/>
      <c r="S37" s="77"/>
      <c r="T37" s="77"/>
      <c r="U37" s="77"/>
      <c r="V37" s="77"/>
      <c r="W37" s="86"/>
      <c r="AA37" s="10">
        <f>_xll.CQGXLContractData(AC37, "T_CVol")</f>
        <v>56469</v>
      </c>
      <c r="AC37" s="10" t="str">
        <f>QO!Q4</f>
        <v>QOF6</v>
      </c>
      <c r="AD37" s="10">
        <f>_xll.CQGXLContractData(AF37, "T_CVol")</f>
        <v>52029</v>
      </c>
      <c r="AF37" s="10" t="str">
        <f>ET!Q4</f>
        <v>ETZ5</v>
      </c>
    </row>
    <row r="38" spans="1:32" ht="15.95" customHeight="1" x14ac:dyDescent="0.3">
      <c r="A38" s="24" t="str">
        <f>_xll.CQGXLContractData(ET!Q3,"Symbol")</f>
        <v>ETX5</v>
      </c>
      <c r="B38" s="36" t="str">
        <f>RIGHT(_xll.CQGXLContractData(A38, "LongDescription"),LEN(_xll.CQGXLContractData(A38,"LongDescription"))-30)</f>
        <v xml:space="preserve"> November 2015</v>
      </c>
      <c r="C38" s="37">
        <f>_xll.CQGXLContractData(A38,"Open")</f>
        <v>45.36</v>
      </c>
      <c r="D38" s="37">
        <f>_xll.CQGXLContractData(A38,"High")</f>
        <v>47.71</v>
      </c>
      <c r="E38" s="37">
        <f>_xll.CQGXLContractData(A38,"Low")</f>
        <v>45.22</v>
      </c>
      <c r="F38" s="37">
        <f>_xll.CQGXLContractData(A38,"LastTradeToday")</f>
        <v>47.21</v>
      </c>
      <c r="G38" s="38">
        <f>IFERROR(_xll.CQGXLContractData(A38,"LastTradeToday")-_xll.CQGXLContractData(A38,"Y_Settlement"),"")</f>
        <v>2.2100000000000009</v>
      </c>
      <c r="H38" s="23">
        <f t="shared" ref="H38:H45" si="5">G38</f>
        <v>2.2100000000000009</v>
      </c>
      <c r="I38" s="35">
        <f>_xll.CQGXLContractData(A38,"T_CVol")</f>
        <v>63661</v>
      </c>
      <c r="J38" s="6"/>
      <c r="K38" s="6"/>
      <c r="L38" s="6"/>
      <c r="M38" s="6"/>
      <c r="N38" s="6"/>
      <c r="O38" s="6"/>
      <c r="P38" s="6"/>
      <c r="Q38" s="91"/>
      <c r="R38" s="77"/>
      <c r="S38" s="77"/>
      <c r="T38" s="77"/>
      <c r="U38" s="77"/>
      <c r="V38" s="77"/>
      <c r="W38" s="86"/>
      <c r="AA38" s="10">
        <f>_xll.CQGXLContractData(AC38, "T_CVol")</f>
        <v>19970</v>
      </c>
      <c r="AC38" s="10" t="str">
        <f>QO!Q5</f>
        <v>QOG6</v>
      </c>
      <c r="AD38" s="10">
        <f>_xll.CQGXLContractData(AF38, "T_CVol")</f>
        <v>18175</v>
      </c>
      <c r="AF38" s="10" t="str">
        <f>ET!Q5</f>
        <v>ETF6</v>
      </c>
    </row>
    <row r="39" spans="1:32" ht="15.95" customHeight="1" x14ac:dyDescent="0.3">
      <c r="A39" s="24" t="str">
        <f>_xll.CQGXLContractData(ET!Q4,"Symbol")</f>
        <v>ETZ5</v>
      </c>
      <c r="B39" s="36" t="str">
        <f>RIGHT(_xll.CQGXLContractData(A39, "LongDescription"),LEN(_xll.CQGXLContractData(A39,"LongDescription"))-30)</f>
        <v xml:space="preserve"> December 2015</v>
      </c>
      <c r="C39" s="37">
        <f>_xll.CQGXLContractData(A39,"Open")</f>
        <v>45.79</v>
      </c>
      <c r="D39" s="37">
        <f>_xll.CQGXLContractData(A39,"High")</f>
        <v>48.18</v>
      </c>
      <c r="E39" s="37">
        <f>_xll.CQGXLContractData(A39,"Low")</f>
        <v>45.77</v>
      </c>
      <c r="F39" s="37">
        <f>_xll.CQGXLContractData(A39,"LastTradeToday")</f>
        <v>47.64</v>
      </c>
      <c r="G39" s="38">
        <f>IFERROR(_xll.CQGXLContractData(A39,"LastTradeToday")-_xll.CQGXLContractData(A39,"Y_Settlement"),"")</f>
        <v>2.1099999999999994</v>
      </c>
      <c r="H39" s="23">
        <f t="shared" si="5"/>
        <v>2.1099999999999994</v>
      </c>
      <c r="I39" s="35">
        <f>_xll.CQGXLContractData(A39,"T_CVol")</f>
        <v>52029</v>
      </c>
      <c r="J39" s="6"/>
      <c r="K39" s="6"/>
      <c r="L39" s="6"/>
      <c r="M39" s="6"/>
      <c r="N39" s="6"/>
      <c r="O39" s="6"/>
      <c r="P39" s="6"/>
      <c r="Q39" s="91"/>
      <c r="R39" s="77"/>
      <c r="S39" s="77"/>
      <c r="T39" s="77"/>
      <c r="U39" s="77"/>
      <c r="V39" s="77"/>
      <c r="W39" s="86"/>
      <c r="AA39" s="10">
        <f>_xll.CQGXLContractData(AC39, "T_CVol")</f>
        <v>19924</v>
      </c>
      <c r="AC39" s="10" t="str">
        <f>QO!Q6</f>
        <v>QOH6</v>
      </c>
      <c r="AD39" s="10">
        <f>_xll.CQGXLContractData(AF39, "T_CVol")</f>
        <v>5908</v>
      </c>
      <c r="AF39" s="10" t="str">
        <f>ET!Q6</f>
        <v>ETG6</v>
      </c>
    </row>
    <row r="40" spans="1:32" ht="15.95" customHeight="1" x14ac:dyDescent="0.3">
      <c r="A40" s="24" t="str">
        <f>_xll.CQGXLContractData(ET!Q5,"Symbol")</f>
        <v>ETF6</v>
      </c>
      <c r="B40" s="36" t="str">
        <f>RIGHT(_xll.CQGXLContractData(A40, "LongDescription"),LEN(_xll.CQGXLContractData(A40,"LongDescription"))-30)</f>
        <v xml:space="preserve"> January 2016</v>
      </c>
      <c r="C40" s="37">
        <f>_xll.CQGXLContractData(A40,"Open")</f>
        <v>46.75</v>
      </c>
      <c r="D40" s="37">
        <f>_xll.CQGXLContractData(A40,"High")</f>
        <v>48.72</v>
      </c>
      <c r="E40" s="37">
        <f>_xll.CQGXLContractData(A40,"Low")</f>
        <v>46.61</v>
      </c>
      <c r="F40" s="37">
        <f>_xll.CQGXLContractData(A40,"LastTradeToday")</f>
        <v>48.19</v>
      </c>
      <c r="G40" s="38">
        <f>IFERROR(_xll.CQGXLContractData(A40,"LastTradeToday")-_xll.CQGXLContractData(A40,"Y_Settlement"),"")</f>
        <v>2.0499999999999972</v>
      </c>
      <c r="H40" s="23">
        <f t="shared" si="5"/>
        <v>2.0499999999999972</v>
      </c>
      <c r="I40" s="35">
        <f>_xll.CQGXLContractData(A40,"T_CVol")</f>
        <v>18175</v>
      </c>
      <c r="J40" s="6"/>
      <c r="K40" s="6"/>
      <c r="L40" s="6"/>
      <c r="M40" s="6"/>
      <c r="N40" s="6"/>
      <c r="O40" s="6"/>
      <c r="P40" s="6"/>
      <c r="Q40" s="91"/>
      <c r="R40" s="77"/>
      <c r="S40" s="77"/>
      <c r="T40" s="77"/>
      <c r="U40" s="77"/>
      <c r="V40" s="77"/>
      <c r="W40" s="86"/>
      <c r="AA40" s="10">
        <f>_xll.CQGXLContractData(AC40, "T_CVol")</f>
        <v>9386</v>
      </c>
      <c r="AC40" s="10" t="str">
        <f>QO!Q7</f>
        <v>QOJ6</v>
      </c>
      <c r="AD40" s="10">
        <f>_xll.CQGXLContractData(AF40, "T_CVol")</f>
        <v>4000</v>
      </c>
      <c r="AF40" s="10" t="str">
        <f>ET!Q7</f>
        <v>ETH6</v>
      </c>
    </row>
    <row r="41" spans="1:32" ht="15.95" customHeight="1" x14ac:dyDescent="0.3">
      <c r="A41" s="24" t="str">
        <f>_xll.CQGXLContractData(ET!Q6,"Symbol")</f>
        <v>ETG6</v>
      </c>
      <c r="B41" s="36" t="str">
        <f>RIGHT(_xll.CQGXLContractData(A41, "LongDescription"),LEN(_xll.CQGXLContractData(A41,"LongDescription"))-30)</f>
        <v xml:space="preserve"> February 2016</v>
      </c>
      <c r="C41" s="37">
        <f>_xll.CQGXLContractData(A41,"Open")</f>
        <v>47.78</v>
      </c>
      <c r="D41" s="37">
        <f>_xll.CQGXLContractData(A41,"High")</f>
        <v>48.99</v>
      </c>
      <c r="E41" s="37">
        <f>_xll.CQGXLContractData(A41,"Low")</f>
        <v>47.78</v>
      </c>
      <c r="F41" s="37">
        <f>_xll.CQGXLContractData(A41,"LastTradeToday")</f>
        <v>48.88</v>
      </c>
      <c r="G41" s="38">
        <f>IFERROR(_xll.CQGXLContractData(A41,"LastTradeToday")-_xll.CQGXLContractData(A41,"Y_Settlement"),"")</f>
        <v>2.1200000000000045</v>
      </c>
      <c r="H41" s="23">
        <f t="shared" si="5"/>
        <v>2.1200000000000045</v>
      </c>
      <c r="I41" s="35">
        <f>_xll.CQGXLContractData(A41,"T_CVol")</f>
        <v>5908</v>
      </c>
      <c r="J41" s="2"/>
      <c r="K41" s="7"/>
      <c r="L41" s="7"/>
      <c r="M41" s="7"/>
      <c r="N41" s="7"/>
      <c r="O41" s="7"/>
      <c r="P41" s="7"/>
      <c r="Q41" s="91"/>
      <c r="R41" s="77"/>
      <c r="S41" s="77"/>
      <c r="T41" s="77"/>
      <c r="U41" s="77"/>
      <c r="V41" s="77"/>
      <c r="W41" s="86"/>
      <c r="AA41" s="10">
        <f>_xll.CQGXLContractData(AC41, "T_CVol")</f>
        <v>6830</v>
      </c>
      <c r="AC41" s="10" t="str">
        <f>QO!Q8</f>
        <v>QOK6</v>
      </c>
      <c r="AD41" s="10">
        <f>_xll.CQGXLContractData(AF41, "T_CVol")</f>
        <v>1177</v>
      </c>
      <c r="AF41" s="10" t="str">
        <f>ET!Q8</f>
        <v>ETJ6</v>
      </c>
    </row>
    <row r="42" spans="1:32" ht="15.95" customHeight="1" x14ac:dyDescent="0.3">
      <c r="A42" s="24" t="str">
        <f>_xll.CQGXLContractData(ET!Q7,"Symbol")</f>
        <v>ETH6</v>
      </c>
      <c r="B42" s="36" t="str">
        <f>RIGHT(_xll.CQGXLContractData(A42, "LongDescription"),LEN(_xll.CQGXLContractData(A42,"LongDescription"))-30)</f>
        <v xml:space="preserve"> March 2016</v>
      </c>
      <c r="C42" s="37">
        <f>_xll.CQGXLContractData(A42,"Open")</f>
        <v>48.050000000000004</v>
      </c>
      <c r="D42" s="37">
        <f>_xll.CQGXLContractData(A42,"High")</f>
        <v>49.92</v>
      </c>
      <c r="E42" s="37">
        <f>_xll.CQGXLContractData(A42,"Low")</f>
        <v>47.97</v>
      </c>
      <c r="F42" s="37">
        <f>_xll.CQGXLContractData(A42,"LastTradeToday")</f>
        <v>49.45</v>
      </c>
      <c r="G42" s="38">
        <f>IFERROR(_xll.CQGXLContractData(A42,"LastTradeToday")-_xll.CQGXLContractData(A42,"Y_Settlement"),"")</f>
        <v>2.0600000000000023</v>
      </c>
      <c r="H42" s="23">
        <f t="shared" si="5"/>
        <v>2.0600000000000023</v>
      </c>
      <c r="I42" s="35">
        <f>_xll.CQGXLContractData(A42,"T_CVol")</f>
        <v>4000</v>
      </c>
      <c r="J42" s="6"/>
      <c r="K42" s="6"/>
      <c r="L42" s="6"/>
      <c r="M42" s="6"/>
      <c r="N42" s="6"/>
      <c r="O42" s="6"/>
      <c r="P42" s="6"/>
      <c r="Q42" s="91"/>
      <c r="R42" s="77"/>
      <c r="S42" s="77"/>
      <c r="T42" s="77"/>
      <c r="U42" s="77"/>
      <c r="V42" s="77"/>
      <c r="W42" s="86"/>
      <c r="AA42" s="10">
        <f>_xll.CQGXLContractData(AC42, "T_CVol")</f>
        <v>31083</v>
      </c>
      <c r="AC42" s="10" t="str">
        <f>QO!Q9</f>
        <v>QOM6</v>
      </c>
      <c r="AD42" s="10">
        <f>_xll.CQGXLContractData(AF42, "T_CVol")</f>
        <v>622</v>
      </c>
      <c r="AF42" s="10" t="str">
        <f>ET!Q9</f>
        <v>ETK6</v>
      </c>
    </row>
    <row r="43" spans="1:32" ht="15.95" customHeight="1" x14ac:dyDescent="0.3">
      <c r="A43" s="24" t="str">
        <f>_xll.CQGXLContractData(ET!Q8,"Symbol")</f>
        <v>ETJ6</v>
      </c>
      <c r="B43" s="36" t="str">
        <f>RIGHT(_xll.CQGXLContractData(A43, "LongDescription"),LEN(_xll.CQGXLContractData(A43,"LongDescription"))-30)</f>
        <v xml:space="preserve"> April 2016</v>
      </c>
      <c r="C43" s="37">
        <f>_xll.CQGXLContractData(A43,"Open")</f>
        <v>49.03</v>
      </c>
      <c r="D43" s="37">
        <f>_xll.CQGXLContractData(A43,"High")</f>
        <v>50.1</v>
      </c>
      <c r="E43" s="37">
        <f>_xll.CQGXLContractData(A43,"Low")</f>
        <v>49.02</v>
      </c>
      <c r="F43" s="37">
        <f>_xll.CQGXLContractData(A43,"LastTradeToday")</f>
        <v>50.1</v>
      </c>
      <c r="G43" s="38">
        <f>IFERROR(_xll.CQGXLContractData(A43,"LastTradeToday")-_xll.CQGXLContractData(A43,"Y_Settlement"),"")</f>
        <v>2.1499999999999986</v>
      </c>
      <c r="H43" s="23">
        <f t="shared" si="5"/>
        <v>2.1499999999999986</v>
      </c>
      <c r="I43" s="35">
        <f>_xll.CQGXLContractData(A43,"T_CVol")</f>
        <v>1177</v>
      </c>
      <c r="J43" s="6"/>
      <c r="K43" s="6"/>
      <c r="L43" s="6"/>
      <c r="M43" s="6"/>
      <c r="N43" s="6"/>
      <c r="O43" s="6"/>
      <c r="P43" s="6"/>
      <c r="Q43" s="91"/>
      <c r="R43" s="77"/>
      <c r="S43" s="77"/>
      <c r="T43" s="77"/>
      <c r="U43" s="77"/>
      <c r="V43" s="77"/>
      <c r="W43" s="86"/>
      <c r="AA43" s="10">
        <f>_xll.CQGXLContractData(AC43, "T_CVol")</f>
        <v>3260</v>
      </c>
      <c r="AC43" s="10" t="str">
        <f>QO!Q10</f>
        <v>QON6</v>
      </c>
      <c r="AD43" s="10">
        <f>_xll.CQGXLContractData(AF43, "T_CVol")</f>
        <v>2437</v>
      </c>
      <c r="AF43" s="10" t="str">
        <f>ET!Q10</f>
        <v>ETM6</v>
      </c>
    </row>
    <row r="44" spans="1:32" ht="15.95" customHeight="1" x14ac:dyDescent="0.3">
      <c r="A44" s="24" t="str">
        <f>_xll.CQGXLContractData(ET!Q9,"Symbol")</f>
        <v>ETK6</v>
      </c>
      <c r="B44" s="36" t="str">
        <f>RIGHT(_xll.CQGXLContractData(A44, "LongDescription"),LEN(_xll.CQGXLContractData(A44,"LongDescription"))-30)</f>
        <v xml:space="preserve"> May 2016</v>
      </c>
      <c r="C44" s="37">
        <f>_xll.CQGXLContractData(A44,"Open")</f>
        <v>50.45</v>
      </c>
      <c r="D44" s="37">
        <f>_xll.CQGXLContractData(A44,"High")</f>
        <v>50.46</v>
      </c>
      <c r="E44" s="37">
        <f>_xll.CQGXLContractData(A44,"Low")</f>
        <v>50.370000000000005</v>
      </c>
      <c r="F44" s="37">
        <f>_xll.CQGXLContractData(A44,"LastTradeToday")</f>
        <v>50.42</v>
      </c>
      <c r="G44" s="38">
        <f>IFERROR(_xll.CQGXLContractData(A44,"LastTradeToday")-_xll.CQGXLContractData(A44,"Y_Settlement"),"")</f>
        <v>1.980000000000004</v>
      </c>
      <c r="H44" s="23">
        <f t="shared" si="5"/>
        <v>1.980000000000004</v>
      </c>
      <c r="I44" s="35">
        <f>_xll.CQGXLContractData(A44,"T_CVol")</f>
        <v>622</v>
      </c>
      <c r="J44" s="6"/>
      <c r="K44" s="6"/>
      <c r="L44" s="6"/>
      <c r="M44" s="6"/>
      <c r="N44" s="6"/>
      <c r="O44" s="6"/>
      <c r="P44" s="6"/>
      <c r="Q44" s="91"/>
      <c r="R44" s="77"/>
      <c r="S44" s="77"/>
      <c r="T44" s="77"/>
      <c r="U44" s="77"/>
      <c r="V44" s="77"/>
      <c r="W44" s="86"/>
      <c r="AA44" s="10">
        <f>_xll.CQGXLContractData(AC44, "T_CVol")</f>
        <v>2205</v>
      </c>
      <c r="AC44" s="10" t="str">
        <f>QO!Q11</f>
        <v>QOQ6</v>
      </c>
      <c r="AD44" s="10">
        <f>_xll.CQGXLContractData(AF44, "T_CVol")</f>
        <v>101</v>
      </c>
      <c r="AF44" s="10" t="str">
        <f>ET!Q11</f>
        <v>ETN6</v>
      </c>
    </row>
    <row r="45" spans="1:32" ht="15.95" customHeight="1" x14ac:dyDescent="0.3">
      <c r="A45" s="24" t="str">
        <f>_xll.CQGXLContractData(ET!Q10,"Symbol")</f>
        <v>ETM6</v>
      </c>
      <c r="B45" s="36" t="str">
        <f>RIGHT(_xll.CQGXLContractData(A45, "LongDescription"),LEN(_xll.CQGXLContractData(A45,"LongDescription"))-30)</f>
        <v xml:space="preserve"> June 2016</v>
      </c>
      <c r="C45" s="37">
        <f>_xll.CQGXLContractData(A45,"Open")</f>
        <v>49.81</v>
      </c>
      <c r="D45" s="37">
        <f>_xll.CQGXLContractData(A45,"High")</f>
        <v>50.86</v>
      </c>
      <c r="E45" s="37">
        <f>_xll.CQGXLContractData(A45,"Low")</f>
        <v>49.5</v>
      </c>
      <c r="F45" s="37">
        <f>_xll.CQGXLContractData(A45,"LastTradeToday")</f>
        <v>50.71</v>
      </c>
      <c r="G45" s="38">
        <f>IFERROR(_xll.CQGXLContractData(A45,"LastTradeToday")-_xll.CQGXLContractData(A45,"Y_Settlement"),"")</f>
        <v>1.8699999999999974</v>
      </c>
      <c r="H45" s="23">
        <f t="shared" si="5"/>
        <v>1.8699999999999974</v>
      </c>
      <c r="I45" s="35">
        <f>_xll.CQGXLContractData(A45,"T_CVol")</f>
        <v>2437</v>
      </c>
      <c r="J45" s="8"/>
      <c r="K45" s="2"/>
      <c r="L45" s="7"/>
      <c r="M45" s="7"/>
      <c r="N45" s="7"/>
      <c r="O45" s="7"/>
      <c r="P45" s="7"/>
      <c r="Q45" s="91"/>
      <c r="R45" s="77"/>
      <c r="S45" s="77"/>
      <c r="T45" s="77"/>
      <c r="U45" s="77"/>
      <c r="V45" s="77"/>
      <c r="W45" s="86"/>
      <c r="AA45" s="10">
        <f>_xll.CQGXLContractData(AC45, "T_CVol")</f>
        <v>5009</v>
      </c>
      <c r="AC45" s="10" t="str">
        <f>QO!Q12</f>
        <v>QOU6</v>
      </c>
      <c r="AD45" s="10">
        <f>_xll.CQGXLContractData(AF45, "T_CVol")</f>
        <v>276</v>
      </c>
      <c r="AF45" s="10" t="str">
        <f>ET!Q12</f>
        <v>ETQ6</v>
      </c>
    </row>
    <row r="46" spans="1:32" ht="15.95" customHeight="1" x14ac:dyDescent="0.2">
      <c r="B46" s="99" t="s">
        <v>19</v>
      </c>
      <c r="C46" s="106" t="s">
        <v>11</v>
      </c>
      <c r="D46" s="106" t="s">
        <v>12</v>
      </c>
      <c r="E46" s="106" t="s">
        <v>13</v>
      </c>
      <c r="F46" s="106" t="s">
        <v>9</v>
      </c>
      <c r="G46" s="106" t="s">
        <v>14</v>
      </c>
      <c r="H46" s="106" t="s">
        <v>14</v>
      </c>
      <c r="I46" s="107" t="s">
        <v>15</v>
      </c>
      <c r="J46" s="8"/>
      <c r="K46" s="6"/>
      <c r="L46" s="6"/>
      <c r="M46" s="6"/>
      <c r="N46" s="6"/>
      <c r="O46" s="6"/>
      <c r="P46" s="6"/>
      <c r="Q46" s="92"/>
      <c r="R46" s="89"/>
      <c r="S46" s="89"/>
      <c r="T46" s="89"/>
      <c r="U46" s="89"/>
      <c r="V46" s="89"/>
      <c r="W46" s="90"/>
      <c r="AA46" s="10">
        <f>_xll.CQGXLContractData(AC46, "T_CVol")</f>
        <v>822</v>
      </c>
      <c r="AC46" s="10" t="str">
        <f>QO!Q13</f>
        <v>QOV6</v>
      </c>
      <c r="AD46" s="10">
        <f>_xll.CQGXLContractData(AF46, "T_CVol")</f>
        <v>52</v>
      </c>
      <c r="AF46" s="10" t="str">
        <f>ET!Q13</f>
        <v>ETU6</v>
      </c>
    </row>
    <row r="47" spans="1:32" ht="15.95" customHeight="1" x14ac:dyDescent="0.3">
      <c r="A47" s="24" t="str">
        <f>_xll.CQGXLContractData(ET!V2,"Symbol")</f>
        <v>ETS1V5</v>
      </c>
      <c r="B47" s="43" t="str">
        <f>Q7&amp;" &amp; "&amp;R7</f>
        <v>OCT &amp; NOV</v>
      </c>
      <c r="C47" s="37">
        <f>_xll.CQGXLContractData(A47,"Open")</f>
        <v>-0.39</v>
      </c>
      <c r="D47" s="37">
        <f>_xll.CQGXLContractData(A47,"High")</f>
        <v>-0.33</v>
      </c>
      <c r="E47" s="37">
        <f>_xll.CQGXLContractData(A47,"Low")</f>
        <v>-0.43</v>
      </c>
      <c r="F47" s="37">
        <f>_xll.CQGXLContractData(A47,"LastTradeToday")</f>
        <v>-0.33</v>
      </c>
      <c r="G47" s="37">
        <f>IFERROR(_xll.CQGXLContractData(A47,"LastTradeToday")-_xll.CQGXLContractData(A47,"Y_Settlement"),"")</f>
        <v>8.0000000000000016E-2</v>
      </c>
      <c r="H47" s="20">
        <f>G47</f>
        <v>8.0000000000000016E-2</v>
      </c>
      <c r="I47" s="35">
        <f>_xll.CQGXLContractData(A47,"T_CVol")</f>
        <v>19228</v>
      </c>
      <c r="J47" s="98"/>
      <c r="K47" s="62"/>
      <c r="L47" s="62"/>
      <c r="M47" s="62"/>
      <c r="N47" s="62"/>
      <c r="O47" s="62"/>
      <c r="P47" s="64"/>
      <c r="Q47" s="91"/>
      <c r="R47" s="77"/>
      <c r="S47" s="77"/>
      <c r="T47" s="77"/>
      <c r="U47" s="77"/>
      <c r="V47" s="77"/>
      <c r="W47" s="86"/>
    </row>
    <row r="48" spans="1:32" ht="15.95" customHeight="1" x14ac:dyDescent="0.3">
      <c r="A48" s="24" t="str">
        <f>_xll.CQGXLContractData(ET!V3,"Symbol")</f>
        <v>ETS1X5</v>
      </c>
      <c r="B48" s="43" t="str">
        <f>R7&amp;" &amp; "&amp;S7</f>
        <v>NOV &amp; DEC</v>
      </c>
      <c r="C48" s="37">
        <f>_xll.CQGXLContractData(A48,"Open")</f>
        <v>-0.5</v>
      </c>
      <c r="D48" s="37">
        <f>_xll.CQGXLContractData(A48,"High")</f>
        <v>-0.42</v>
      </c>
      <c r="E48" s="37">
        <f>_xll.CQGXLContractData(A48,"Low")</f>
        <v>-0.52</v>
      </c>
      <c r="F48" s="37">
        <f>_xll.CQGXLContractData(A48,"LastTradeToday")</f>
        <v>-0.43</v>
      </c>
      <c r="G48" s="37">
        <f>IFERROR(_xll.CQGXLContractData(A48,"LastTradeToday")-_xll.CQGXLContractData(A48,"Y_Settlement"),"")</f>
        <v>0.10000000000000003</v>
      </c>
      <c r="H48" s="20">
        <f t="shared" ref="H48:H52" si="6">G48</f>
        <v>0.10000000000000003</v>
      </c>
      <c r="I48" s="35">
        <f>_xll.CQGXLContractData(A48,"T_CVol")</f>
        <v>18747</v>
      </c>
      <c r="J48" s="8"/>
      <c r="K48" s="6"/>
      <c r="L48" s="6"/>
      <c r="M48" s="6"/>
      <c r="N48" s="6"/>
      <c r="O48" s="6"/>
      <c r="P48" s="66"/>
      <c r="Q48" s="91"/>
      <c r="R48" s="77"/>
      <c r="S48" s="77"/>
      <c r="T48" s="77"/>
      <c r="U48" s="77"/>
      <c r="V48" s="77"/>
      <c r="W48" s="86"/>
      <c r="AA48" s="10">
        <f>_xll.CQGXLContractData(AC48, "T_CVol")</f>
        <v>82629</v>
      </c>
      <c r="AC48" s="10" t="str">
        <f>QO!V2</f>
        <v>QOS1X</v>
      </c>
      <c r="AD48" s="10">
        <f>_xll.CQGXLContractData(AF48, "T_CVol")</f>
        <v>19228</v>
      </c>
      <c r="AF48" s="10" t="str">
        <f>ET!V2</f>
        <v>ETS1V</v>
      </c>
    </row>
    <row r="49" spans="1:34" ht="15.95" customHeight="1" x14ac:dyDescent="0.3">
      <c r="A49" s="24" t="str">
        <f>_xll.CQGXLContractData(ET!V4,"Symbol")</f>
        <v>ETS1Z5</v>
      </c>
      <c r="B49" s="43" t="str">
        <f>S7&amp;" &amp; "&amp;T7</f>
        <v>DEC &amp; JAN</v>
      </c>
      <c r="C49" s="37">
        <f>_xll.CQGXLContractData(A49,"Open")</f>
        <v>-0.6</v>
      </c>
      <c r="D49" s="37">
        <f>_xll.CQGXLContractData(A49,"High")</f>
        <v>-0.51</v>
      </c>
      <c r="E49" s="37">
        <f>_xll.CQGXLContractData(A49,"Low")</f>
        <v>-0.6</v>
      </c>
      <c r="F49" s="37">
        <f>_xll.CQGXLContractData(A49,"LastTradeToday")</f>
        <v>-0.52</v>
      </c>
      <c r="G49" s="37">
        <f>IFERROR(_xll.CQGXLContractData(A49,"LastTradeToday")-_xll.CQGXLContractData(A49,"Y_Settlement"),"")</f>
        <v>8.9999999999999969E-2</v>
      </c>
      <c r="H49" s="20">
        <f t="shared" si="6"/>
        <v>8.9999999999999969E-2</v>
      </c>
      <c r="I49" s="35">
        <f>_xll.CQGXLContractData(A49,"T_CVol")</f>
        <v>10249</v>
      </c>
      <c r="J49" s="8"/>
      <c r="K49" s="8"/>
      <c r="L49" s="2"/>
      <c r="M49" s="7"/>
      <c r="N49" s="7"/>
      <c r="O49" s="7"/>
      <c r="P49" s="94"/>
      <c r="Q49" s="91"/>
      <c r="R49" s="77"/>
      <c r="S49" s="77"/>
      <c r="T49" s="77"/>
      <c r="U49" s="77"/>
      <c r="V49" s="77"/>
      <c r="W49" s="86"/>
      <c r="AA49" s="10">
        <f>_xll.CQGXLContractData(AC49, "T_CVol")</f>
        <v>28597</v>
      </c>
      <c r="AC49" s="10" t="str">
        <f>QO!V3</f>
        <v>QOS1Z</v>
      </c>
      <c r="AD49" s="10">
        <f>_xll.CQGXLContractData(AF49, "T_CVol")</f>
        <v>18747</v>
      </c>
      <c r="AF49" s="10" t="str">
        <f>ET!V3</f>
        <v>ETS1X</v>
      </c>
    </row>
    <row r="50" spans="1:34" ht="15.95" customHeight="1" x14ac:dyDescent="0.3">
      <c r="A50" s="24" t="str">
        <f>_xll.CQGXLContractData(ET!V5,"Symbol")</f>
        <v>ETS1F6</v>
      </c>
      <c r="B50" s="43" t="str">
        <f>T7&amp;" &amp; "&amp;U7</f>
        <v>JAN &amp; FEB</v>
      </c>
      <c r="C50" s="37">
        <f>_xll.CQGXLContractData(A50,"Open")</f>
        <v>-0.61</v>
      </c>
      <c r="D50" s="37">
        <f>_xll.CQGXLContractData(A50,"High")</f>
        <v>-0.54</v>
      </c>
      <c r="E50" s="37">
        <f>_xll.CQGXLContractData(A50,"Low")</f>
        <v>-0.61</v>
      </c>
      <c r="F50" s="37">
        <f>_xll.CQGXLContractData(A50,"LastTradeToday")</f>
        <v>-0.55000000000000004</v>
      </c>
      <c r="G50" s="37">
        <f>IFERROR(_xll.CQGXLContractData(A50,"LastTradeToday")-_xll.CQGXLContractData(A50,"Y_Settlement"),"")</f>
        <v>6.9999999999999951E-2</v>
      </c>
      <c r="H50" s="20">
        <f t="shared" si="6"/>
        <v>6.9999999999999951E-2</v>
      </c>
      <c r="I50" s="35">
        <f>_xll.CQGXLContractData(A50,"T_CVol")</f>
        <v>2917</v>
      </c>
      <c r="J50" s="95"/>
      <c r="K50" s="95"/>
      <c r="L50" s="70"/>
      <c r="M50" s="70"/>
      <c r="N50" s="70"/>
      <c r="O50" s="70"/>
      <c r="P50" s="71"/>
      <c r="Q50" s="91"/>
      <c r="R50" s="77"/>
      <c r="S50" s="77"/>
      <c r="T50" s="77"/>
      <c r="U50" s="77"/>
      <c r="V50" s="77"/>
      <c r="W50" s="86"/>
      <c r="AA50" s="10">
        <f>_xll.CQGXLContractData(AC50, "T_CVol")</f>
        <v>7767</v>
      </c>
      <c r="AC50" s="10" t="str">
        <f>QO!V4</f>
        <v>QOS1F</v>
      </c>
      <c r="AD50" s="10">
        <f>_xll.CQGXLContractData(AF50, "T_CVol")</f>
        <v>10249</v>
      </c>
      <c r="AF50" s="10" t="str">
        <f>ET!V4</f>
        <v>ETS1Z</v>
      </c>
    </row>
    <row r="51" spans="1:34" ht="15.95" customHeight="1" x14ac:dyDescent="0.3">
      <c r="A51" s="24" t="str">
        <f>_xll.CQGXLContractData(ET!V6,"Symbol")</f>
        <v>ETS1G6</v>
      </c>
      <c r="B51" s="43" t="str">
        <f>U7&amp;" &amp; "&amp;V7</f>
        <v>FEB &amp; MAR</v>
      </c>
      <c r="C51" s="37">
        <f>_xll.CQGXLContractData(A51,"Open")</f>
        <v>-0.62</v>
      </c>
      <c r="D51" s="37">
        <f>_xll.CQGXLContractData(A51,"High")</f>
        <v>-0.55000000000000004</v>
      </c>
      <c r="E51" s="37">
        <f>_xll.CQGXLContractData(A51,"Low")</f>
        <v>-0.62</v>
      </c>
      <c r="F51" s="37">
        <f>_xll.CQGXLContractData(A51,"LastTradeToday")</f>
        <v>-0.56000000000000005</v>
      </c>
      <c r="G51" s="37">
        <f>IFERROR(_xll.CQGXLContractData(A51,"LastTradeToday")-_xll.CQGXLContractData(A51,"Y_Settlement"),"")</f>
        <v>6.9999999999999951E-2</v>
      </c>
      <c r="H51" s="20">
        <f t="shared" si="6"/>
        <v>6.9999999999999951E-2</v>
      </c>
      <c r="I51" s="35">
        <f>_xll.CQGXLContractData(A51,"T_CVol")</f>
        <v>1119</v>
      </c>
      <c r="J51" s="8"/>
      <c r="K51" s="8"/>
      <c r="L51" s="6"/>
      <c r="M51" s="6"/>
      <c r="N51" s="6"/>
      <c r="O51" s="6"/>
      <c r="P51" s="6"/>
      <c r="Q51" s="96"/>
      <c r="R51" s="83"/>
      <c r="S51" s="83"/>
      <c r="T51" s="83"/>
      <c r="U51" s="83"/>
      <c r="V51" s="83"/>
      <c r="W51" s="84"/>
      <c r="AA51" s="10">
        <f>_xll.CQGXLContractData(AC51, "T_CVol")</f>
        <v>5008</v>
      </c>
      <c r="AC51" s="10" t="str">
        <f>QO!V5</f>
        <v>QOS1G</v>
      </c>
      <c r="AD51" s="10">
        <f>_xll.CQGXLContractData(AF51, "T_CVol")</f>
        <v>2917</v>
      </c>
      <c r="AF51" s="10" t="str">
        <f>ET!V5</f>
        <v>ETS1F</v>
      </c>
    </row>
    <row r="52" spans="1:34" ht="15.95" customHeight="1" x14ac:dyDescent="0.3">
      <c r="A52" s="24" t="str">
        <f>_xll.CQGXLContractData(ET!V7,"Symbol")</f>
        <v>ETS1H6</v>
      </c>
      <c r="B52" s="43" t="str">
        <f>V7&amp;" &amp; "&amp;W7</f>
        <v>MAR &amp; APR</v>
      </c>
      <c r="C52" s="37">
        <f>_xll.CQGXLContractData(A52,"Open")</f>
        <v>-0.54</v>
      </c>
      <c r="D52" s="37">
        <f>_xll.CQGXLContractData(A52,"High")</f>
        <v>-0.47000000000000003</v>
      </c>
      <c r="E52" s="108">
        <f>_xll.CQGXLContractData(A52,"Low")</f>
        <v>-0.55000000000000004</v>
      </c>
      <c r="F52" s="108">
        <f>_xll.CQGXLContractData(A52,"LastTradeToday")</f>
        <v>-0.48</v>
      </c>
      <c r="G52" s="108">
        <f>IFERROR(_xll.CQGXLContractData(A52,"LastTradeToday")-_xll.CQGXLContractData(A52,"Y_Settlement"),"")</f>
        <v>8.0000000000000071E-2</v>
      </c>
      <c r="H52" s="109">
        <f t="shared" si="6"/>
        <v>8.0000000000000071E-2</v>
      </c>
      <c r="I52" s="110">
        <f>_xll.CQGXLContractData(A52,"T_CVol")</f>
        <v>524</v>
      </c>
      <c r="J52" s="8"/>
      <c r="K52" s="8"/>
      <c r="L52" s="6"/>
      <c r="M52" s="6"/>
      <c r="N52" s="6"/>
      <c r="O52" s="6"/>
      <c r="P52" s="6"/>
      <c r="Q52" s="91"/>
      <c r="U52" s="9"/>
      <c r="V52" s="9"/>
      <c r="W52" s="86"/>
      <c r="AA52" s="10">
        <f>_xll.CQGXLContractData(AC52, "T_CVol")</f>
        <v>3340</v>
      </c>
      <c r="AC52" s="10" t="str">
        <f>QO!V6</f>
        <v>QOS1H</v>
      </c>
      <c r="AD52" s="10">
        <f>_xll.CQGXLContractData(AF52, "T_CVol")</f>
        <v>1119</v>
      </c>
      <c r="AF52" s="10" t="str">
        <f>ET!V6</f>
        <v>ETS1G</v>
      </c>
    </row>
    <row r="53" spans="1:34" ht="15.95" customHeight="1" x14ac:dyDescent="0.2">
      <c r="B53" s="146" t="s">
        <v>21</v>
      </c>
      <c r="C53" s="146"/>
      <c r="D53" s="146"/>
      <c r="E53" s="160" t="s">
        <v>22</v>
      </c>
      <c r="F53" s="160"/>
      <c r="G53" s="160"/>
      <c r="H53" s="147">
        <f ca="1">NOW()</f>
        <v>42263.510167824075</v>
      </c>
      <c r="I53" s="148"/>
      <c r="J53" s="8"/>
      <c r="K53" s="8"/>
      <c r="L53" s="8"/>
      <c r="M53" s="2"/>
      <c r="N53" s="7"/>
      <c r="O53" s="7"/>
      <c r="P53" s="7"/>
      <c r="Q53" s="91"/>
      <c r="U53" s="9"/>
      <c r="V53" s="9"/>
      <c r="W53" s="86"/>
      <c r="AA53" s="10">
        <f>_xll.CQGXLContractData(AC53, "T_CVol")</f>
        <v>3014</v>
      </c>
      <c r="AC53" s="10" t="str">
        <f>QO!V7</f>
        <v>QOS1J</v>
      </c>
      <c r="AD53" s="10">
        <f>_xll.CQGXLContractData(AF53, "T_CVol")</f>
        <v>524</v>
      </c>
      <c r="AF53" s="10" t="str">
        <f>ET!V7</f>
        <v>ETS1H</v>
      </c>
    </row>
    <row r="54" spans="1:34" ht="15.95" customHeight="1" x14ac:dyDescent="0.25">
      <c r="B54" s="151" t="s">
        <v>20</v>
      </c>
      <c r="C54" s="151"/>
      <c r="D54" s="151"/>
      <c r="E54" s="161"/>
      <c r="F54" s="161"/>
      <c r="G54" s="161"/>
      <c r="H54" s="149"/>
      <c r="I54" s="150"/>
      <c r="J54" s="32"/>
      <c r="K54" s="32"/>
      <c r="L54" s="32"/>
      <c r="M54" s="31"/>
      <c r="N54" s="31"/>
      <c r="O54" s="31"/>
      <c r="P54" s="31"/>
      <c r="Q54" s="97"/>
      <c r="R54" s="33"/>
      <c r="S54" s="33"/>
      <c r="T54" s="33"/>
      <c r="U54" s="33"/>
      <c r="V54" s="33"/>
      <c r="W54" s="90"/>
      <c r="AA54" s="10">
        <f>_xll.CQGXLContractData(AC54, "T_CVol")</f>
        <v>3400</v>
      </c>
      <c r="AC54" s="10" t="str">
        <f>QO!V8</f>
        <v>QOS1K</v>
      </c>
      <c r="AD54" s="10">
        <f>_xll.CQGXLContractData(AF54, "T_CVol")</f>
        <v>256</v>
      </c>
      <c r="AF54" s="10" t="str">
        <f>ET!V8</f>
        <v>ETS1J</v>
      </c>
    </row>
    <row r="55" spans="1:34" s="22" customFormat="1" ht="20.100000000000001" customHeight="1" x14ac:dyDescent="0.25">
      <c r="A55" s="25"/>
      <c r="B55" s="145"/>
      <c r="C55" s="143"/>
      <c r="D55" s="143"/>
      <c r="E55" s="143"/>
      <c r="F55" s="143"/>
      <c r="G55" s="144"/>
      <c r="H55" s="144"/>
      <c r="I55" s="138"/>
      <c r="J55" s="138"/>
      <c r="K55" s="34"/>
      <c r="L55" s="28"/>
      <c r="M55" s="138"/>
      <c r="N55" s="138"/>
      <c r="O55" s="144"/>
      <c r="P55" s="144"/>
      <c r="Q55" s="140"/>
      <c r="R55" s="140"/>
      <c r="S55" s="28"/>
      <c r="T55" s="138"/>
      <c r="U55" s="138"/>
      <c r="V55" s="29"/>
      <c r="W55" s="30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4" ht="15.95" customHeight="1" x14ac:dyDescent="0.2">
      <c r="B56" s="3"/>
      <c r="C56" s="3"/>
      <c r="D56" s="3"/>
      <c r="E56" s="3"/>
      <c r="F56" s="6"/>
      <c r="G56" s="6"/>
      <c r="N56" s="6"/>
      <c r="O56" s="6"/>
      <c r="P56" s="6"/>
    </row>
    <row r="57" spans="1:34" ht="15.95" customHeight="1" x14ac:dyDescent="0.2"/>
    <row r="58" spans="1:34" ht="15" customHeight="1" x14ac:dyDescent="0.2"/>
    <row r="59" spans="1:34" x14ac:dyDescent="0.2">
      <c r="G59" s="9"/>
      <c r="H59" s="9"/>
      <c r="I59" s="9"/>
      <c r="J59" s="9"/>
      <c r="K59" s="9"/>
    </row>
    <row r="60" spans="1:34" x14ac:dyDescent="0.2">
      <c r="G60" s="9"/>
      <c r="H60" s="9"/>
      <c r="I60" s="9"/>
      <c r="J60" s="9"/>
      <c r="K60" s="9"/>
    </row>
  </sheetData>
  <sheetProtection algorithmName="SHA-512" hashValue="hZXYL6O+2EgfWqI7Et93u6W56mHF/TBO0KcXi6ZlFBADiL8fk2anPQPcItsi4DO+gSBtPTAoh/1UEK+X5LUHXA==" saltValue="phS48L7hiz7FWNUCPD8Hdg==" spinCount="100000" sheet="1" objects="1" scenarios="1" selectLockedCells="1" selectUnlockedCells="1"/>
  <mergeCells count="42">
    <mergeCell ref="B53:D53"/>
    <mergeCell ref="H53:I54"/>
    <mergeCell ref="B54:D54"/>
    <mergeCell ref="B30:I31"/>
    <mergeCell ref="B32:B33"/>
    <mergeCell ref="C32:C33"/>
    <mergeCell ref="D32:E33"/>
    <mergeCell ref="F32:I33"/>
    <mergeCell ref="B34:B35"/>
    <mergeCell ref="C34:C35"/>
    <mergeCell ref="D34:E35"/>
    <mergeCell ref="F34:G35"/>
    <mergeCell ref="H34:I35"/>
    <mergeCell ref="E53:G54"/>
    <mergeCell ref="E55:F55"/>
    <mergeCell ref="I55:J55"/>
    <mergeCell ref="O55:P55"/>
    <mergeCell ref="M55:N55"/>
    <mergeCell ref="B55:D55"/>
    <mergeCell ref="G55:H55"/>
    <mergeCell ref="J13:J15"/>
    <mergeCell ref="N3:Q3"/>
    <mergeCell ref="T55:U55"/>
    <mergeCell ref="R3:T3"/>
    <mergeCell ref="Q13:Q15"/>
    <mergeCell ref="Q55:R55"/>
    <mergeCell ref="Q4:W5"/>
    <mergeCell ref="J4:P5"/>
    <mergeCell ref="B3:D3"/>
    <mergeCell ref="E3:G3"/>
    <mergeCell ref="B9:B10"/>
    <mergeCell ref="H3:J3"/>
    <mergeCell ref="K3:M3"/>
    <mergeCell ref="B4:I5"/>
    <mergeCell ref="C9:C10"/>
    <mergeCell ref="D9:E10"/>
    <mergeCell ref="F9:G10"/>
    <mergeCell ref="H9:I10"/>
    <mergeCell ref="B7:B8"/>
    <mergeCell ref="C7:C8"/>
    <mergeCell ref="D7:E8"/>
    <mergeCell ref="F7:I8"/>
  </mergeCells>
  <conditionalFormatting sqref="D57">
    <cfRule type="expression" dxfId="18" priority="69">
      <formula>$H$48&lt;0</formula>
    </cfRule>
  </conditionalFormatting>
  <conditionalFormatting sqref="D57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conditionalFormatting sqref="D56">
    <cfRule type="expression" dxfId="17" priority="67">
      <formula>$H$48&lt;0</formula>
    </cfRule>
  </conditionalFormatting>
  <conditionalFormatting sqref="D56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1">
    <cfRule type="colorScale" priority="53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H23:H28">
    <cfRule type="dataBar" priority="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{D2F61A29-063C-46FD-9128-BC48E0732E11}</x14:id>
        </ext>
      </extLst>
    </cfRule>
  </conditionalFormatting>
  <conditionalFormatting sqref="H37:H45">
    <cfRule type="dataBar" priority="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{FC3DB44B-46B6-4586-86B7-8E1F8702FFF0}</x14:id>
        </ext>
      </extLst>
    </cfRule>
  </conditionalFormatting>
  <conditionalFormatting sqref="G37:G45">
    <cfRule type="colorScale" priority="48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G47:G52">
    <cfRule type="colorScale" priority="47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H48:H52">
    <cfRule type="dataBar" priority="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{6D8272C9-2C24-424F-B0BB-5CD84B2021C7}</x14:id>
        </ext>
      </extLst>
    </cfRule>
  </conditionalFormatting>
  <conditionalFormatting sqref="G23:G28">
    <cfRule type="colorScale" priority="34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G37">
    <cfRule type="expression" dxfId="16" priority="22">
      <formula>H37&gt;0</formula>
    </cfRule>
  </conditionalFormatting>
  <conditionalFormatting sqref="G38">
    <cfRule type="expression" dxfId="15" priority="21">
      <formula>H38&gt;0</formula>
    </cfRule>
  </conditionalFormatting>
  <conditionalFormatting sqref="G39">
    <cfRule type="expression" dxfId="14" priority="20">
      <formula>H39&gt;0</formula>
    </cfRule>
  </conditionalFormatting>
  <conditionalFormatting sqref="G40">
    <cfRule type="expression" dxfId="13" priority="19">
      <formula>H40&gt;0</formula>
    </cfRule>
  </conditionalFormatting>
  <conditionalFormatting sqref="G41">
    <cfRule type="expression" dxfId="12" priority="18">
      <formula>H41&gt;0</formula>
    </cfRule>
  </conditionalFormatting>
  <conditionalFormatting sqref="G42">
    <cfRule type="expression" dxfId="11" priority="17">
      <formula>H42&gt;0</formula>
    </cfRule>
  </conditionalFormatting>
  <conditionalFormatting sqref="G43">
    <cfRule type="expression" dxfId="10" priority="16">
      <formula>H43&gt;0</formula>
    </cfRule>
  </conditionalFormatting>
  <conditionalFormatting sqref="G44">
    <cfRule type="expression" dxfId="9" priority="15">
      <formula>H44&gt;0</formula>
    </cfRule>
  </conditionalFormatting>
  <conditionalFormatting sqref="G45">
    <cfRule type="expression" dxfId="8" priority="14">
      <formula>H45&gt;0</formula>
    </cfRule>
  </conditionalFormatting>
  <conditionalFormatting sqref="G47">
    <cfRule type="expression" dxfId="7" priority="13">
      <formula>H47&gt;0</formula>
    </cfRule>
  </conditionalFormatting>
  <conditionalFormatting sqref="G48">
    <cfRule type="expression" dxfId="6" priority="12">
      <formula>H48&gt;0</formula>
    </cfRule>
  </conditionalFormatting>
  <conditionalFormatting sqref="G49">
    <cfRule type="expression" dxfId="5" priority="11">
      <formula>H49&gt;0</formula>
    </cfRule>
  </conditionalFormatting>
  <conditionalFormatting sqref="G50">
    <cfRule type="expression" dxfId="4" priority="10">
      <formula>H50&gt;0</formula>
    </cfRule>
  </conditionalFormatting>
  <conditionalFormatting sqref="G51">
    <cfRule type="expression" dxfId="3" priority="9">
      <formula>H51&gt;0</formula>
    </cfRule>
  </conditionalFormatting>
  <conditionalFormatting sqref="G52">
    <cfRule type="expression" dxfId="2" priority="8">
      <formula>H52&gt;0</formula>
    </cfRule>
  </conditionalFormatting>
  <conditionalFormatting sqref="H13:H21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{7C880A04-F772-403B-813D-7698415C69AB}</x14:id>
        </ext>
      </extLst>
    </cfRule>
  </conditionalFormatting>
  <conditionalFormatting sqref="G38:G45">
    <cfRule type="expression" dxfId="1" priority="3">
      <formula>H38&gt;0</formula>
    </cfRule>
  </conditionalFormatting>
  <conditionalFormatting sqref="G48:G52">
    <cfRule type="expression" dxfId="0" priority="2">
      <formula>H48&gt;0</formula>
    </cfRule>
  </conditionalFormatting>
  <conditionalFormatting sqref="H47:H52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{29D4E168-5E5E-44B8-A2BE-90CEA9B7A54D}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D57</xm:sqref>
        </x14:conditionalFormatting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D56</xm:sqref>
        </x14:conditionalFormatting>
        <x14:conditionalFormatting xmlns:xm="http://schemas.microsoft.com/office/excel/2006/main">
          <x14:cfRule type="dataBar" id="{D2F61A29-063C-46FD-9128-BC48E0732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H23:H28</xm:sqref>
        </x14:conditionalFormatting>
        <x14:conditionalFormatting xmlns:xm="http://schemas.microsoft.com/office/excel/2006/main">
          <x14:cfRule type="dataBar" id="{FC3DB44B-46B6-4586-86B7-8E1F8702FF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H37:H45</xm:sqref>
        </x14:conditionalFormatting>
        <x14:conditionalFormatting xmlns:xm="http://schemas.microsoft.com/office/excel/2006/main">
          <x14:cfRule type="dataBar" id="{6D8272C9-2C24-424F-B0BB-5CD84B2021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H48:H52</xm:sqref>
        </x14:conditionalFormatting>
        <x14:conditionalFormatting xmlns:xm="http://schemas.microsoft.com/office/excel/2006/main">
          <x14:cfRule type="dataBar" id="{7C880A04-F772-403B-813D-7698415C69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H13:H21</xm:sqref>
        </x14:conditionalFormatting>
        <x14:conditionalFormatting xmlns:xm="http://schemas.microsoft.com/office/excel/2006/main">
          <x14:cfRule type="dataBar" id="{29D4E168-5E5E-44B8-A2BE-90CEA9B7A5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H47:H52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51"/>
    <col min="18" max="18" width="14.375" style="51" customWidth="1"/>
    <col min="19" max="20" width="9" style="51"/>
    <col min="21" max="21" width="17.75" style="51" customWidth="1"/>
    <col min="22" max="22" width="9" style="51"/>
    <col min="23" max="23" width="18.875" style="51" customWidth="1"/>
    <col min="24" max="16384" width="9" style="51"/>
  </cols>
  <sheetData>
    <row r="1" spans="1:38" x14ac:dyDescent="0.2">
      <c r="A1" s="50"/>
      <c r="B1" s="50"/>
      <c r="C1" s="50" t="s">
        <v>2</v>
      </c>
      <c r="D1" s="51">
        <v>1</v>
      </c>
      <c r="E1" s="51">
        <v>2</v>
      </c>
      <c r="F1" s="51">
        <v>3</v>
      </c>
      <c r="G1" s="51">
        <v>4</v>
      </c>
      <c r="H1" s="51">
        <v>5</v>
      </c>
      <c r="I1" s="51">
        <v>6</v>
      </c>
      <c r="J1" s="51">
        <v>7</v>
      </c>
      <c r="K1" s="51">
        <v>8</v>
      </c>
      <c r="L1" s="51">
        <v>9</v>
      </c>
      <c r="M1" s="51">
        <v>10</v>
      </c>
      <c r="N1" s="51">
        <v>11</v>
      </c>
      <c r="O1" s="51">
        <v>12</v>
      </c>
      <c r="P1" s="52"/>
      <c r="Q1" s="53" t="s">
        <v>7</v>
      </c>
      <c r="R1" s="54" t="s">
        <v>17</v>
      </c>
      <c r="S1" s="54" t="s">
        <v>0</v>
      </c>
      <c r="T1" s="54" t="s">
        <v>1</v>
      </c>
      <c r="U1" s="52"/>
      <c r="V1" s="52"/>
      <c r="W1" s="54" t="s">
        <v>17</v>
      </c>
      <c r="X1" s="52"/>
      <c r="Y1" s="54" t="s">
        <v>0</v>
      </c>
      <c r="Z1" s="54" t="s">
        <v>1</v>
      </c>
      <c r="AA1" s="52" t="s">
        <v>3</v>
      </c>
      <c r="AB1" s="52" t="s">
        <v>3</v>
      </c>
      <c r="AC1" s="55"/>
      <c r="AD1" s="52" t="s">
        <v>3</v>
      </c>
      <c r="AJ1" s="51" t="s">
        <v>18</v>
      </c>
      <c r="AK1" s="51" t="s">
        <v>18</v>
      </c>
    </row>
    <row r="2" spans="1:38" x14ac:dyDescent="0.2">
      <c r="A2" s="50" t="str">
        <f>Q2</f>
        <v>QOX5</v>
      </c>
      <c r="B2" s="50"/>
      <c r="C2" s="56" t="str">
        <f>LEFT(RIGHT(A2,2),1)</f>
        <v>X</v>
      </c>
      <c r="D2" s="51" t="str">
        <f>$Q$1&amp;$C$1&amp;$D$1&amp;$C2</f>
        <v>QOS1X</v>
      </c>
      <c r="E2" s="51" t="str">
        <f>$Q$1&amp;$C$1&amp;$D$1&amp;$C3</f>
        <v>QOS1Z</v>
      </c>
      <c r="F2" s="51" t="str">
        <f>$Q$1&amp;$C$1&amp;$D$1&amp;$C4</f>
        <v>QOS1F</v>
      </c>
      <c r="G2" s="51" t="str">
        <f>$Q$1&amp;$C$1&amp;$D$1&amp;$C5</f>
        <v>QOS1G</v>
      </c>
      <c r="H2" s="51" t="str">
        <f>$Q$1&amp;$C$1&amp;$D$1&amp;$C6</f>
        <v>QOS1H</v>
      </c>
      <c r="I2" s="51" t="str">
        <f>$Q$1&amp;$C$1&amp;$D$1&amp;$C7</f>
        <v>QOS1J</v>
      </c>
      <c r="J2" s="51" t="str">
        <f>$Q$1&amp;$C$1&amp;$D$1&amp;$C8</f>
        <v>QOS1K</v>
      </c>
      <c r="K2" s="51" t="str">
        <f>$Q$1&amp;$C$1&amp;$D$1&amp;$C9</f>
        <v>QOS1M</v>
      </c>
      <c r="L2" s="51" t="str">
        <f>$Q$1&amp;$C$1&amp;$D$1&amp;$C10</f>
        <v>QOS1N</v>
      </c>
      <c r="M2" s="51" t="str">
        <f>$Q$1&amp;$C$1&amp;$D$1&amp;$C11</f>
        <v>QOS1Q</v>
      </c>
      <c r="N2" s="51" t="str">
        <f>$Q$1&amp;$C$1&amp;$D$1&amp;$C12</f>
        <v>QOS1U</v>
      </c>
      <c r="O2" s="51" t="str">
        <f>$Q$1&amp;$C$1&amp;$D$1&amp;$C13</f>
        <v>QOS1V</v>
      </c>
      <c r="P2" s="52" t="str">
        <f>LEFT(RIGHT(Q2,2),1)</f>
        <v>X</v>
      </c>
      <c r="Q2" s="57" t="str">
        <f>_xll.CQGXLContractData($Q$1&amp;"?"&amp;R35, "Symbol")</f>
        <v>QOX5</v>
      </c>
      <c r="R2" s="55">
        <f>_xll.CQGXLContractData(Q2,$R$1)</f>
        <v>49.46</v>
      </c>
      <c r="S2" s="55">
        <f>_xll.CQGXLContractData(Q2,$S$1)</f>
        <v>49.46</v>
      </c>
      <c r="T2" s="55">
        <f>_xll.CQGXLContractData(Q2,$T$1)</f>
        <v>49.47</v>
      </c>
      <c r="U2" s="55">
        <f>IFERROR(_xll.CQGXLContractData(Q2,"LastTradeToday")-_xll.CQGXLContractData(Q2,"Y_Settlement"),"")</f>
        <v>1.7100000000000009</v>
      </c>
      <c r="V2" s="52" t="str">
        <f>D2</f>
        <v>QOS1X</v>
      </c>
      <c r="W2" s="55">
        <f>_xll.CQGXLContractData(V2,$W$1)</f>
        <v>-0.77</v>
      </c>
      <c r="X2" s="55">
        <f>IFERROR(_xll.CQGXLContractData(V2,"LastTradeToday")-_xll.CQGXLContractData(V2,"Y_Settlement"),"")</f>
        <v>6.0000000000000053E-2</v>
      </c>
      <c r="Y2" s="55">
        <f>_xll.CQGXLContractData(V2,$Y$1)</f>
        <v>-0.77</v>
      </c>
      <c r="Z2" s="55">
        <f>_xll.CQGXLContractData(V2,$Z$1)</f>
        <v>-0.76</v>
      </c>
      <c r="AA2" s="55">
        <f>IF(OR(W2="",W2&lt;Y2,W2&gt;Z2),(Y2+Z2)/2,W2)</f>
        <v>-0.77</v>
      </c>
      <c r="AB2" s="55">
        <f>IF(OR(S2="",T2=""),R2,(IF(OR(R2="",R2&lt;S2,R2&gt;T2),(S2+T2)/2,R2)))</f>
        <v>49.46</v>
      </c>
      <c r="AC2" s="55">
        <f>IF(OR(R2="",R2&lt;S2,R2&gt;T2),(S2+T2)/2,R2)</f>
        <v>49.46</v>
      </c>
      <c r="AD2" s="55">
        <f>IF(OR(Y2="",Z2=""),W2,(IF(OR(W2="",W2&lt;Y2,W2&gt;Z2),(Y2+Z2)/2,W2)))</f>
        <v>-0.77</v>
      </c>
      <c r="AF2" s="51">
        <f>IF(ISERROR(AC2),NA(),AC2)</f>
        <v>49.46</v>
      </c>
      <c r="AG2" s="51">
        <f>IF(AD2="",NA(),AD2)</f>
        <v>-0.77</v>
      </c>
      <c r="AH2" s="51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51" t="str">
        <f>$AH$2&amp;", "&amp;AH3</f>
        <v>NOV, DEC</v>
      </c>
      <c r="AJ2" s="51">
        <f>_xll.CQGXLContractData(Q2,$AJ$1)</f>
        <v>47.75</v>
      </c>
      <c r="AK2" s="51">
        <f>_xll.CQGXLContractData(V2,$AK$1)</f>
        <v>-0.83000000000000007</v>
      </c>
      <c r="AL2" s="51">
        <f>IF(AJ2="",NA(),AJ2)</f>
        <v>47.75</v>
      </c>
    </row>
    <row r="3" spans="1:38" x14ac:dyDescent="0.2">
      <c r="A3" s="50" t="str">
        <f t="shared" ref="A3:A13" si="0">Q3</f>
        <v>QOZ5</v>
      </c>
      <c r="B3" s="50"/>
      <c r="C3" s="56" t="str">
        <f t="shared" ref="C3:C13" si="1">LEFT(RIGHT(A3,2),1)</f>
        <v>Z</v>
      </c>
      <c r="D3" s="51" t="str">
        <f t="shared" ref="D3:D12" si="2">$Q$1&amp;$C$1&amp;$D$1&amp;$C3</f>
        <v>QOS1Z</v>
      </c>
      <c r="P3" s="52" t="str">
        <f t="shared" ref="P3:P15" si="3">LEFT(RIGHT(Q3,2),1)</f>
        <v>Z</v>
      </c>
      <c r="Q3" s="57" t="str">
        <f>_xll.CQGXLContractData($Q$1&amp;"?"&amp;R36, "Symbol")</f>
        <v>QOZ5</v>
      </c>
      <c r="R3" s="55">
        <f>_xll.CQGXLContractData(Q3,$R$1)</f>
        <v>50.230000000000004</v>
      </c>
      <c r="S3" s="55">
        <f>_xll.CQGXLContractData(Q3,$S$1)</f>
        <v>50.22</v>
      </c>
      <c r="T3" s="55">
        <f>_xll.CQGXLContractData(Q3,$T$1)</f>
        <v>50.230000000000004</v>
      </c>
      <c r="U3" s="55">
        <f>IFERROR(_xll.CQGXLContractData(Q3,"LastTradeToday")-_xll.CQGXLContractData(Q3,"Y_Settlement"),"")</f>
        <v>1.6500000000000057</v>
      </c>
      <c r="V3" s="52" t="str">
        <f>E2</f>
        <v>QOS1Z</v>
      </c>
      <c r="W3" s="55">
        <f>_xll.CQGXLContractData(V3,$W$1)</f>
        <v>-0.79</v>
      </c>
      <c r="X3" s="55">
        <f>IFERROR(_xll.CQGXLContractData(V3,"LastTradeToday")-_xll.CQGXLContractData(V3,"Y_Settlement"),"")</f>
        <v>4.0000000000000036E-2</v>
      </c>
      <c r="Y3" s="55">
        <f>_xll.CQGXLContractData(V3,$Y$1)</f>
        <v>-0.8</v>
      </c>
      <c r="Z3" s="55">
        <f>_xll.CQGXLContractData(V3,$Z$1)</f>
        <v>-0.79</v>
      </c>
      <c r="AA3" s="55">
        <f t="shared" ref="AA3:AA13" si="4">IF(OR(W3="",W3&lt;Y3,W3&gt;Z3),(Y3+Z3)/2,W3)</f>
        <v>-0.79</v>
      </c>
      <c r="AB3" s="55">
        <f t="shared" ref="AB3:AB13" si="5">IF(OR(S3="",T3=""),R3,(IF(OR(R3="",R3&lt;S3,R3&gt;T3),(S3+T3)/2,R3)))</f>
        <v>50.230000000000004</v>
      </c>
      <c r="AC3" s="55">
        <f>IF(OR(R3="",R3&lt;S3,R3&gt;T3),(S3+T3)/2,R3)</f>
        <v>50.230000000000004</v>
      </c>
      <c r="AD3" s="55">
        <f t="shared" ref="AD3:AD13" si="6">IF(OR(Y3="",Z3=""),W3,(IF(OR(W3="",W3&lt;Y3,W3&gt;Z3),(Y3+Z3)/2,W3)))</f>
        <v>-0.79</v>
      </c>
      <c r="AF3" s="51">
        <f t="shared" ref="AF3:AF13" si="7">IF(ISERROR(AC3),NA(),AC3)</f>
        <v>50.230000000000004</v>
      </c>
      <c r="AG3" s="51">
        <f>IF(AD3="",NA(),AD3)</f>
        <v>-0.79</v>
      </c>
      <c r="AH3" s="51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51" t="str">
        <f>$AH$3&amp;", "&amp;AH4</f>
        <v>DEC, JAN</v>
      </c>
      <c r="AJ3" s="51">
        <f>_xll.CQGXLContractData(Q3,$AJ$1)</f>
        <v>48.58</v>
      </c>
      <c r="AK3" s="51">
        <f>_xll.CQGXLContractData(V3,$AK$1)</f>
        <v>-0.83000000000000007</v>
      </c>
      <c r="AL3" s="51">
        <f t="shared" ref="AL3:AL13" si="9">IF(AJ3="",NA(),AJ3)</f>
        <v>48.58</v>
      </c>
    </row>
    <row r="4" spans="1:38" x14ac:dyDescent="0.2">
      <c r="A4" s="50" t="str">
        <f t="shared" si="0"/>
        <v>QOF6</v>
      </c>
      <c r="B4" s="50"/>
      <c r="C4" s="56" t="str">
        <f t="shared" si="1"/>
        <v>F</v>
      </c>
      <c r="D4" s="51" t="str">
        <f t="shared" si="2"/>
        <v>QOS1F</v>
      </c>
      <c r="P4" s="52" t="str">
        <f t="shared" si="3"/>
        <v>F</v>
      </c>
      <c r="Q4" s="57" t="str">
        <f>_xll.CQGXLContractData($Q$1&amp;"?"&amp;R37, "Symbol")</f>
        <v>QOF6</v>
      </c>
      <c r="R4" s="55">
        <f>_xll.CQGXLContractData(Q4,$R$1)</f>
        <v>51.02</v>
      </c>
      <c r="S4" s="55">
        <f>_xll.CQGXLContractData(Q4,$S$1)</f>
        <v>51.02</v>
      </c>
      <c r="T4" s="55">
        <f>_xll.CQGXLContractData(Q4,$T$1)</f>
        <v>51.03</v>
      </c>
      <c r="U4" s="55">
        <f>IFERROR(_xll.CQGXLContractData(Q4,"LastTradeToday")-_xll.CQGXLContractData(Q4,"Y_Settlement"),"")</f>
        <v>1.6099999999999994</v>
      </c>
      <c r="V4" s="52" t="str">
        <f>F2</f>
        <v>QOS1F</v>
      </c>
      <c r="W4" s="55">
        <f>_xll.CQGXLContractData(V4,$W$1)</f>
        <v>-0.73</v>
      </c>
      <c r="X4" s="55">
        <f>IFERROR(_xll.CQGXLContractData(V4,"LastTradeToday")-_xll.CQGXLContractData(V4,"Y_Settlement"),"")</f>
        <v>3.0000000000000027E-2</v>
      </c>
      <c r="Y4" s="55">
        <f>_xll.CQGXLContractData(V4,$Y$1)</f>
        <v>-0.74</v>
      </c>
      <c r="Z4" s="55">
        <f>_xll.CQGXLContractData(V4,$Z$1)</f>
        <v>-0.73</v>
      </c>
      <c r="AA4" s="55">
        <f t="shared" si="4"/>
        <v>-0.73</v>
      </c>
      <c r="AB4" s="55">
        <f t="shared" si="5"/>
        <v>51.02</v>
      </c>
      <c r="AC4" s="55">
        <f t="shared" ref="AC4:AC13" si="10">IF(OR(R4="",R4&lt;S4,R4&gt;T4),(S4+T4)/2,R4)</f>
        <v>51.02</v>
      </c>
      <c r="AD4" s="55">
        <f t="shared" si="6"/>
        <v>-0.73</v>
      </c>
      <c r="AF4" s="51">
        <f t="shared" si="7"/>
        <v>51.02</v>
      </c>
      <c r="AG4" s="51">
        <f>IF(AD4="",NA(),AD4)</f>
        <v>-0.73</v>
      </c>
      <c r="AH4" s="51" t="str">
        <f t="shared" si="8"/>
        <v>JAN</v>
      </c>
      <c r="AI4" s="51" t="str">
        <f>$AH$4&amp;", "&amp;AH5</f>
        <v>JAN, FEB</v>
      </c>
      <c r="AJ4" s="51">
        <f>_xll.CQGXLContractData(Q4,$AJ$1)</f>
        <v>49.410000000000004</v>
      </c>
      <c r="AK4" s="51">
        <f>_xll.CQGXLContractData(V4,$AK$1)</f>
        <v>-0.76</v>
      </c>
      <c r="AL4" s="51">
        <f t="shared" si="9"/>
        <v>49.410000000000004</v>
      </c>
    </row>
    <row r="5" spans="1:38" x14ac:dyDescent="0.2">
      <c r="A5" s="50" t="str">
        <f t="shared" si="0"/>
        <v>QOG6</v>
      </c>
      <c r="B5" s="50"/>
      <c r="C5" s="56" t="str">
        <f t="shared" si="1"/>
        <v>G</v>
      </c>
      <c r="D5" s="51" t="str">
        <f t="shared" si="2"/>
        <v>QOS1G</v>
      </c>
      <c r="P5" s="52" t="str">
        <f t="shared" si="3"/>
        <v>G</v>
      </c>
      <c r="Q5" s="57" t="str">
        <f>_xll.CQGXLContractData($Q$1&amp;"?"&amp;R38, "Symbol")</f>
        <v>QOG6</v>
      </c>
      <c r="R5" s="55">
        <f>_xll.CQGXLContractData(Q5,$R$1)</f>
        <v>51.7</v>
      </c>
      <c r="S5" s="55">
        <f>_xll.CQGXLContractData(Q5,$S$1)</f>
        <v>51.75</v>
      </c>
      <c r="T5" s="55">
        <f>_xll.CQGXLContractData(Q5,$T$1)</f>
        <v>51.76</v>
      </c>
      <c r="U5" s="55">
        <f>IFERROR(_xll.CQGXLContractData(Q5,"LastTradeToday")-_xll.CQGXLContractData(Q5,"Y_Settlement"),"")</f>
        <v>1.5300000000000011</v>
      </c>
      <c r="V5" s="52" t="str">
        <f>G2</f>
        <v>QOS1G</v>
      </c>
      <c r="W5" s="55">
        <f>_xll.CQGXLContractData(V5,$W$1)</f>
        <v>-0.61</v>
      </c>
      <c r="X5" s="55">
        <f>IFERROR(_xll.CQGXLContractData(V5,"LastTradeToday")-_xll.CQGXLContractData(V5,"Y_Settlement"),"")</f>
        <v>3.0000000000000027E-2</v>
      </c>
      <c r="Y5" s="55">
        <f>_xll.CQGXLContractData(V5,$Y$1)</f>
        <v>-0.62</v>
      </c>
      <c r="Z5" s="55">
        <f>_xll.CQGXLContractData(V5,$Z$1)</f>
        <v>-0.61</v>
      </c>
      <c r="AA5" s="55">
        <f t="shared" si="4"/>
        <v>-0.61</v>
      </c>
      <c r="AB5" s="55">
        <f t="shared" si="5"/>
        <v>51.754999999999995</v>
      </c>
      <c r="AC5" s="55">
        <f t="shared" si="10"/>
        <v>51.754999999999995</v>
      </c>
      <c r="AD5" s="55">
        <f t="shared" si="6"/>
        <v>-0.61</v>
      </c>
      <c r="AF5" s="51">
        <f t="shared" si="7"/>
        <v>51.754999999999995</v>
      </c>
      <c r="AG5" s="51">
        <f t="shared" ref="AG5:AG13" si="11">IF(AD5="",NA(),AD5)</f>
        <v>-0.61</v>
      </c>
      <c r="AH5" s="51" t="str">
        <f t="shared" si="8"/>
        <v>FEB</v>
      </c>
      <c r="AI5" s="51" t="str">
        <f>$AH$5&amp;", "&amp;AH6</f>
        <v>FEB, MAR</v>
      </c>
      <c r="AJ5" s="51">
        <f>_xll.CQGXLContractData(Q5,$AJ$1)</f>
        <v>50.17</v>
      </c>
      <c r="AK5" s="51">
        <f>_xll.CQGXLContractData(V5,$AK$1)</f>
        <v>-0.64</v>
      </c>
      <c r="AL5" s="51">
        <f t="shared" si="9"/>
        <v>50.17</v>
      </c>
    </row>
    <row r="6" spans="1:38" x14ac:dyDescent="0.2">
      <c r="A6" s="50" t="str">
        <f t="shared" si="0"/>
        <v>QOH6</v>
      </c>
      <c r="B6" s="50"/>
      <c r="C6" s="56" t="str">
        <f t="shared" si="1"/>
        <v>H</v>
      </c>
      <c r="D6" s="51" t="str">
        <f t="shared" si="2"/>
        <v>QOS1H</v>
      </c>
      <c r="P6" s="52" t="str">
        <f t="shared" si="3"/>
        <v>H</v>
      </c>
      <c r="Q6" s="57" t="str">
        <f>_xll.CQGXLContractData($Q$1&amp;"?"&amp;R39, "Symbol")</f>
        <v>QOH6</v>
      </c>
      <c r="R6" s="55">
        <f>_xll.CQGXLContractData(Q6,$R$1)</f>
        <v>52.370000000000005</v>
      </c>
      <c r="S6" s="55">
        <f>_xll.CQGXLContractData(Q6,$S$1)</f>
        <v>52.370000000000005</v>
      </c>
      <c r="T6" s="55">
        <f>_xll.CQGXLContractData(Q6,$T$1)</f>
        <v>52.38</v>
      </c>
      <c r="U6" s="55">
        <f>IFERROR(_xll.CQGXLContractData(Q6,"LastTradeToday")-_xll.CQGXLContractData(Q6,"Y_Settlement"),"")</f>
        <v>1.5600000000000023</v>
      </c>
      <c r="V6" s="52" t="str">
        <f>H2</f>
        <v>QOS1H</v>
      </c>
      <c r="W6" s="55">
        <f>_xll.CQGXLContractData(V6,$W$1)</f>
        <v>-0.63</v>
      </c>
      <c r="X6" s="55">
        <f>IFERROR(_xll.CQGXLContractData(V6,"LastTradeToday")-_xll.CQGXLContractData(V6,"Y_Settlement"),"")</f>
        <v>3.0000000000000027E-2</v>
      </c>
      <c r="Y6" s="55">
        <f>_xll.CQGXLContractData(V6,$Y$1)</f>
        <v>-0.64</v>
      </c>
      <c r="Z6" s="55">
        <f>_xll.CQGXLContractData(V6,$Z$1)</f>
        <v>-0.63</v>
      </c>
      <c r="AA6" s="55">
        <f t="shared" si="4"/>
        <v>-0.63</v>
      </c>
      <c r="AB6" s="55">
        <f t="shared" si="5"/>
        <v>52.370000000000005</v>
      </c>
      <c r="AC6" s="55">
        <f t="shared" si="10"/>
        <v>52.370000000000005</v>
      </c>
      <c r="AD6" s="55">
        <f t="shared" si="6"/>
        <v>-0.63</v>
      </c>
      <c r="AF6" s="51">
        <f t="shared" si="7"/>
        <v>52.370000000000005</v>
      </c>
      <c r="AG6" s="51">
        <f t="shared" si="11"/>
        <v>-0.63</v>
      </c>
      <c r="AH6" s="51" t="str">
        <f t="shared" si="8"/>
        <v>MAR</v>
      </c>
      <c r="AI6" s="51" t="str">
        <f>$AH$6&amp;", "&amp;AH7</f>
        <v>MAR, APR</v>
      </c>
      <c r="AJ6" s="51">
        <f>_xll.CQGXLContractData(Q6,$AJ$1)</f>
        <v>50.81</v>
      </c>
      <c r="AK6" s="51">
        <f>_xll.CQGXLContractData(V6,$AK$1)</f>
        <v>-0.66</v>
      </c>
      <c r="AL6" s="51">
        <f t="shared" si="9"/>
        <v>50.81</v>
      </c>
    </row>
    <row r="7" spans="1:38" x14ac:dyDescent="0.2">
      <c r="A7" s="50" t="str">
        <f t="shared" si="0"/>
        <v>QOJ6</v>
      </c>
      <c r="B7" s="50"/>
      <c r="C7" s="56" t="str">
        <f t="shared" si="1"/>
        <v>J</v>
      </c>
      <c r="D7" s="51" t="str">
        <f t="shared" si="2"/>
        <v>QOS1J</v>
      </c>
      <c r="P7" s="52" t="str">
        <f t="shared" si="3"/>
        <v>J</v>
      </c>
      <c r="Q7" s="57" t="str">
        <f>_xll.CQGXLContractData($Q$1&amp;"?"&amp;R40, "Symbol")</f>
        <v>QOJ6</v>
      </c>
      <c r="R7" s="55">
        <f>_xll.CQGXLContractData(Q7,$R$1)</f>
        <v>52.97</v>
      </c>
      <c r="S7" s="55">
        <f>_xll.CQGXLContractData(Q7,$S$1)</f>
        <v>53</v>
      </c>
      <c r="T7" s="55">
        <f>_xll.CQGXLContractData(Q7,$T$1)</f>
        <v>53.01</v>
      </c>
      <c r="U7" s="55">
        <f>IFERROR(_xll.CQGXLContractData(Q7,"LastTradeToday")-_xll.CQGXLContractData(Q7,"Y_Settlement"),"")</f>
        <v>1.5</v>
      </c>
      <c r="V7" s="52" t="str">
        <f>I2</f>
        <v>QOS1J</v>
      </c>
      <c r="W7" s="55">
        <f>_xll.CQGXLContractData(V7,$W$1)</f>
        <v>-0.57000000000000006</v>
      </c>
      <c r="X7" s="55">
        <f>IFERROR(_xll.CQGXLContractData(V7,"LastTradeToday")-_xll.CQGXLContractData(V7,"Y_Settlement"),"")</f>
        <v>4.9999999999999933E-2</v>
      </c>
      <c r="Y7" s="55">
        <f>_xll.CQGXLContractData(V7,$Y$1)</f>
        <v>-0.57999999999999996</v>
      </c>
      <c r="Z7" s="55">
        <f>_xll.CQGXLContractData(V7,$Z$1)</f>
        <v>-0.57000000000000006</v>
      </c>
      <c r="AA7" s="55">
        <f t="shared" si="4"/>
        <v>-0.57000000000000006</v>
      </c>
      <c r="AB7" s="55">
        <f t="shared" si="5"/>
        <v>53.004999999999995</v>
      </c>
      <c r="AC7" s="55">
        <f t="shared" si="10"/>
        <v>53.004999999999995</v>
      </c>
      <c r="AD7" s="55">
        <f t="shared" si="6"/>
        <v>-0.57000000000000006</v>
      </c>
      <c r="AF7" s="51">
        <f t="shared" si="7"/>
        <v>53.004999999999995</v>
      </c>
      <c r="AG7" s="51">
        <f t="shared" si="11"/>
        <v>-0.57000000000000006</v>
      </c>
      <c r="AH7" s="51" t="str">
        <f t="shared" si="8"/>
        <v>APR</v>
      </c>
      <c r="AI7" s="51" t="str">
        <f>$AH$7&amp;", "&amp;AH8</f>
        <v>APR, MAY</v>
      </c>
      <c r="AJ7" s="51">
        <f>_xll.CQGXLContractData(Q7,$AJ$1)</f>
        <v>51.47</v>
      </c>
      <c r="AK7" s="51">
        <f>_xll.CQGXLContractData(V7,$AK$1)</f>
        <v>-0.62</v>
      </c>
      <c r="AL7" s="51">
        <f t="shared" si="9"/>
        <v>51.47</v>
      </c>
    </row>
    <row r="8" spans="1:38" x14ac:dyDescent="0.2">
      <c r="A8" s="50" t="str">
        <f t="shared" si="0"/>
        <v>QOK6</v>
      </c>
      <c r="B8" s="50"/>
      <c r="C8" s="56" t="str">
        <f t="shared" si="1"/>
        <v>K</v>
      </c>
      <c r="D8" s="51" t="str">
        <f t="shared" si="2"/>
        <v>QOS1K</v>
      </c>
      <c r="P8" s="52" t="str">
        <f t="shared" si="3"/>
        <v>K</v>
      </c>
      <c r="Q8" s="57" t="str">
        <f>_xll.CQGXLContractData($Q$1&amp;"?"&amp;R41, "Symbol")</f>
        <v>QOK6</v>
      </c>
      <c r="R8" s="55">
        <f>_xll.CQGXLContractData(Q8,$R$1)</f>
        <v>53.45</v>
      </c>
      <c r="S8" s="55">
        <f>_xll.CQGXLContractData(Q8,$S$1)</f>
        <v>53.57</v>
      </c>
      <c r="T8" s="55">
        <f>_xll.CQGXLContractData(Q8,$T$1)</f>
        <v>53.59</v>
      </c>
      <c r="U8" s="55">
        <f>IFERROR(_xll.CQGXLContractData(Q8,"LastTradeToday")-_xll.CQGXLContractData(Q8,"Y_Settlement"),"")</f>
        <v>1.3599999999999994</v>
      </c>
      <c r="V8" s="52" t="str">
        <f>J2</f>
        <v>QOS1K</v>
      </c>
      <c r="W8" s="55">
        <f>_xll.CQGXLContractData(V8,$W$1)</f>
        <v>-0.54</v>
      </c>
      <c r="X8" s="55">
        <f>IFERROR(_xll.CQGXLContractData(V8,"LastTradeToday")-_xll.CQGXLContractData(V8,"Y_Settlement"),"")</f>
        <v>3.9999999999999925E-2</v>
      </c>
      <c r="Y8" s="55">
        <f>_xll.CQGXLContractData(V8,$Y$1)</f>
        <v>-0.55000000000000004</v>
      </c>
      <c r="Z8" s="55">
        <f>_xll.CQGXLContractData(V8,$Z$1)</f>
        <v>-0.53</v>
      </c>
      <c r="AA8" s="55">
        <f t="shared" si="4"/>
        <v>-0.54</v>
      </c>
      <c r="AB8" s="55">
        <f t="shared" si="5"/>
        <v>53.58</v>
      </c>
      <c r="AC8" s="55">
        <f t="shared" si="10"/>
        <v>53.58</v>
      </c>
      <c r="AD8" s="55">
        <f t="shared" si="6"/>
        <v>-0.54</v>
      </c>
      <c r="AF8" s="51">
        <f t="shared" si="7"/>
        <v>53.58</v>
      </c>
      <c r="AG8" s="51">
        <f t="shared" si="11"/>
        <v>-0.54</v>
      </c>
      <c r="AH8" s="51" t="str">
        <f t="shared" si="8"/>
        <v>MAY</v>
      </c>
      <c r="AI8" s="51" t="str">
        <f>$AH$8&amp;", "&amp;AH9</f>
        <v>MAY, JUN</v>
      </c>
      <c r="AJ8" s="51">
        <f>_xll.CQGXLContractData(Q8,$AJ$1)</f>
        <v>52.09</v>
      </c>
      <c r="AK8" s="51">
        <f>_xll.CQGXLContractData(V8,$AK$1)</f>
        <v>-0.57999999999999996</v>
      </c>
      <c r="AL8" s="51">
        <f t="shared" si="9"/>
        <v>52.09</v>
      </c>
    </row>
    <row r="9" spans="1:38" x14ac:dyDescent="0.2">
      <c r="A9" s="50" t="str">
        <f t="shared" si="0"/>
        <v>QOM6</v>
      </c>
      <c r="B9" s="50"/>
      <c r="C9" s="56" t="str">
        <f t="shared" si="1"/>
        <v>M</v>
      </c>
      <c r="D9" s="51" t="str">
        <f t="shared" si="2"/>
        <v>QOS1M</v>
      </c>
      <c r="P9" s="52" t="str">
        <f t="shared" si="3"/>
        <v>M</v>
      </c>
      <c r="Q9" s="57" t="str">
        <f>_xll.CQGXLContractData($Q$1&amp;"?"&amp;R42, "Symbol")</f>
        <v>QOM6</v>
      </c>
      <c r="R9" s="55">
        <f>_xll.CQGXLContractData(Q9,$R$1)</f>
        <v>54.04</v>
      </c>
      <c r="S9" s="55">
        <f>_xll.CQGXLContractData(Q9,$S$1)</f>
        <v>54.11</v>
      </c>
      <c r="T9" s="55">
        <f>_xll.CQGXLContractData(Q9,$T$1)</f>
        <v>54.120000000000005</v>
      </c>
      <c r="U9" s="55">
        <f>IFERROR(_xll.CQGXLContractData(Q9,"LastTradeToday")-_xll.CQGXLContractData(Q9,"Y_Settlement"),"")</f>
        <v>1.3699999999999974</v>
      </c>
      <c r="V9" s="52" t="str">
        <f>K2</f>
        <v>QOS1M</v>
      </c>
      <c r="W9" s="55">
        <f>_xll.CQGXLContractData(V9,$W$1)</f>
        <v>-0.47000000000000003</v>
      </c>
      <c r="X9" s="55">
        <f>IFERROR(_xll.CQGXLContractData(V9,"LastTradeToday")-_xll.CQGXLContractData(V9,"Y_Settlement"),"")</f>
        <v>3.999999999999998E-2</v>
      </c>
      <c r="Y9" s="55">
        <f>_xll.CQGXLContractData(V9,$Y$1)</f>
        <v>-0.47000000000000003</v>
      </c>
      <c r="Z9" s="55">
        <f>_xll.CQGXLContractData(V9,$Z$1)</f>
        <v>-0.46</v>
      </c>
      <c r="AA9" s="55">
        <f t="shared" si="4"/>
        <v>-0.47000000000000003</v>
      </c>
      <c r="AB9" s="55">
        <f t="shared" si="5"/>
        <v>54.115000000000002</v>
      </c>
      <c r="AC9" s="55">
        <f t="shared" si="10"/>
        <v>54.115000000000002</v>
      </c>
      <c r="AD9" s="55">
        <f t="shared" si="6"/>
        <v>-0.47000000000000003</v>
      </c>
      <c r="AF9" s="51">
        <f t="shared" si="7"/>
        <v>54.115000000000002</v>
      </c>
      <c r="AG9" s="51">
        <f t="shared" si="11"/>
        <v>-0.47000000000000003</v>
      </c>
      <c r="AH9" s="51" t="str">
        <f t="shared" si="8"/>
        <v>JUN</v>
      </c>
      <c r="AI9" s="51" t="str">
        <f>$AH$9&amp;", "&amp;AH10</f>
        <v>JUN, JUL</v>
      </c>
      <c r="AJ9" s="51">
        <f>_xll.CQGXLContractData(Q9,$AJ$1)</f>
        <v>52.67</v>
      </c>
      <c r="AK9" s="51">
        <f>_xll.CQGXLContractData(V9,$AK$1)</f>
        <v>-0.51</v>
      </c>
      <c r="AL9" s="51">
        <f t="shared" si="9"/>
        <v>52.67</v>
      </c>
    </row>
    <row r="10" spans="1:38" x14ac:dyDescent="0.2">
      <c r="A10" s="50" t="str">
        <f t="shared" si="0"/>
        <v>QON6</v>
      </c>
      <c r="B10" s="50"/>
      <c r="C10" s="56" t="str">
        <f t="shared" si="1"/>
        <v>N</v>
      </c>
      <c r="D10" s="51" t="str">
        <f t="shared" si="2"/>
        <v>QOS1N</v>
      </c>
      <c r="P10" s="52" t="str">
        <f t="shared" si="3"/>
        <v>N</v>
      </c>
      <c r="Q10" s="57" t="str">
        <f>_xll.CQGXLContractData($Q$1&amp;"?"&amp;R43, "Symbol")</f>
        <v>QON6</v>
      </c>
      <c r="R10" s="55">
        <f>_xll.CQGXLContractData(Q10,$R$1)</f>
        <v>54.54</v>
      </c>
      <c r="S10" s="55">
        <f>_xll.CQGXLContractData(Q10,$S$1)</f>
        <v>54.57</v>
      </c>
      <c r="T10" s="55">
        <f>_xll.CQGXLContractData(Q10,$T$1)</f>
        <v>54.59</v>
      </c>
      <c r="U10" s="55">
        <f>IFERROR(_xll.CQGXLContractData(Q10,"LastTradeToday")-_xll.CQGXLContractData(Q10,"Y_Settlement"),"")</f>
        <v>1.3599999999999994</v>
      </c>
      <c r="V10" s="52" t="str">
        <f>L2</f>
        <v>QOS1N</v>
      </c>
      <c r="W10" s="55">
        <f>_xll.CQGXLContractData(V10,$W$1)</f>
        <v>-0.41000000000000003</v>
      </c>
      <c r="X10" s="55">
        <f>IFERROR(_xll.CQGXLContractData(V10,"LastTradeToday")-_xll.CQGXLContractData(V10,"Y_Settlement"),"")</f>
        <v>2.9999999999999971E-2</v>
      </c>
      <c r="Y10" s="55">
        <f>_xll.CQGXLContractData(V10,$Y$1)</f>
        <v>-0.41000000000000003</v>
      </c>
      <c r="Z10" s="55">
        <f>_xll.CQGXLContractData(V10,$Z$1)</f>
        <v>-0.4</v>
      </c>
      <c r="AA10" s="55">
        <f t="shared" si="4"/>
        <v>-0.41000000000000003</v>
      </c>
      <c r="AB10" s="55">
        <f t="shared" si="5"/>
        <v>54.58</v>
      </c>
      <c r="AC10" s="55">
        <f t="shared" si="10"/>
        <v>54.58</v>
      </c>
      <c r="AD10" s="55">
        <f t="shared" si="6"/>
        <v>-0.41000000000000003</v>
      </c>
      <c r="AF10" s="51">
        <f t="shared" si="7"/>
        <v>54.58</v>
      </c>
      <c r="AG10" s="51">
        <f t="shared" si="11"/>
        <v>-0.41000000000000003</v>
      </c>
      <c r="AH10" s="51" t="str">
        <f t="shared" si="8"/>
        <v>JUL</v>
      </c>
      <c r="AI10" s="51" t="str">
        <f>$AH$10&amp;", "&amp;AH11</f>
        <v>JUL, AUG</v>
      </c>
      <c r="AJ10" s="51">
        <f>_xll.CQGXLContractData(Q10,$AJ$1)</f>
        <v>53.18</v>
      </c>
      <c r="AK10" s="51">
        <f>_xll.CQGXLContractData(V10,$AK$1)</f>
        <v>-0.44</v>
      </c>
      <c r="AL10" s="51">
        <f t="shared" si="9"/>
        <v>53.18</v>
      </c>
    </row>
    <row r="11" spans="1:38" x14ac:dyDescent="0.2">
      <c r="A11" s="50" t="str">
        <f t="shared" si="0"/>
        <v>QOQ6</v>
      </c>
      <c r="B11" s="50"/>
      <c r="C11" s="56" t="str">
        <f t="shared" si="1"/>
        <v>Q</v>
      </c>
      <c r="D11" s="51" t="str">
        <f t="shared" si="2"/>
        <v>QOS1Q</v>
      </c>
      <c r="P11" s="52" t="str">
        <f t="shared" si="3"/>
        <v>Q</v>
      </c>
      <c r="Q11" s="57" t="str">
        <f>_xll.CQGXLContractData($Q$1&amp;"?"&amp;R44, "Symbol")</f>
        <v>QOQ6</v>
      </c>
      <c r="R11" s="55">
        <f>_xll.CQGXLContractData(Q11,$R$1)</f>
        <v>54.71</v>
      </c>
      <c r="S11" s="55">
        <f>_xll.CQGXLContractData(Q11,$S$1)</f>
        <v>5443</v>
      </c>
      <c r="T11" s="55">
        <f>_xll.CQGXLContractData(Q11,$T$1)</f>
        <v>5540</v>
      </c>
      <c r="U11" s="55">
        <f>IFERROR(_xll.CQGXLContractData(Q11,"LastTradeToday")-_xll.CQGXLContractData(Q11,"Y_Settlement"),"")</f>
        <v>1.0899999999999963</v>
      </c>
      <c r="V11" s="52" t="str">
        <f>M2</f>
        <v>QOS1Q</v>
      </c>
      <c r="W11" s="55">
        <f>_xll.CQGXLContractData(V11,$W$1)</f>
        <v>-0.39</v>
      </c>
      <c r="X11" s="55">
        <f>IFERROR(_xll.CQGXLContractData(V11,"LastTradeToday")-_xll.CQGXLContractData(V11,"Y_Settlement"),"")</f>
        <v>2.9999999999999971E-2</v>
      </c>
      <c r="Y11" s="55">
        <f>_xll.CQGXLContractData(V11,$Y$1)</f>
        <v>-0.39</v>
      </c>
      <c r="Z11" s="55">
        <f>_xll.CQGXLContractData(V11,$Z$1)</f>
        <v>-0.38</v>
      </c>
      <c r="AA11" s="55">
        <f t="shared" si="4"/>
        <v>-0.39</v>
      </c>
      <c r="AB11" s="55">
        <f t="shared" si="5"/>
        <v>5491.5</v>
      </c>
      <c r="AC11" s="55">
        <f t="shared" si="10"/>
        <v>5491.5</v>
      </c>
      <c r="AD11" s="55">
        <f t="shared" si="6"/>
        <v>-0.39</v>
      </c>
      <c r="AF11" s="51">
        <f t="shared" si="7"/>
        <v>5491.5</v>
      </c>
      <c r="AG11" s="51">
        <f t="shared" si="11"/>
        <v>-0.39</v>
      </c>
      <c r="AH11" s="51" t="str">
        <f t="shared" si="8"/>
        <v>AUG</v>
      </c>
      <c r="AI11" s="51" t="str">
        <f>$AH$11&amp;", "&amp;AH12</f>
        <v>AUG, SEP</v>
      </c>
      <c r="AJ11" s="51">
        <f>_xll.CQGXLContractData(Q11,$AJ$1)</f>
        <v>53.620000000000005</v>
      </c>
      <c r="AK11" s="51">
        <f>_xll.CQGXLContractData(V11,$AK$1)</f>
        <v>-0.42</v>
      </c>
      <c r="AL11" s="51">
        <f t="shared" si="9"/>
        <v>53.620000000000005</v>
      </c>
    </row>
    <row r="12" spans="1:38" x14ac:dyDescent="0.2">
      <c r="A12" s="50" t="str">
        <f t="shared" si="0"/>
        <v>QOU6</v>
      </c>
      <c r="B12" s="50"/>
      <c r="C12" s="56" t="str">
        <f t="shared" si="1"/>
        <v>U</v>
      </c>
      <c r="D12" s="51" t="str">
        <f t="shared" si="2"/>
        <v>QOS1U</v>
      </c>
      <c r="P12" s="52" t="str">
        <f t="shared" si="3"/>
        <v>U</v>
      </c>
      <c r="Q12" s="57" t="str">
        <f>_xll.CQGXLContractData($Q$1&amp;"?"&amp;R45, "Symbol")</f>
        <v>QOU6</v>
      </c>
      <c r="R12" s="55">
        <f>_xll.CQGXLContractData(Q12,$R$1)</f>
        <v>55.56</v>
      </c>
      <c r="S12" s="55">
        <f>_xll.CQGXLContractData(Q12,$S$1)</f>
        <v>5481</v>
      </c>
      <c r="T12" s="55">
        <f>_xll.CQGXLContractData(Q12,$T$1)</f>
        <v>55.49</v>
      </c>
      <c r="U12" s="55">
        <f>IFERROR(_xll.CQGXLContractData(Q12,"LastTradeToday")-_xll.CQGXLContractData(Q12,"Y_Settlement"),"")</f>
        <v>1.5200000000000031</v>
      </c>
      <c r="V12" s="52" t="str">
        <f>N2</f>
        <v>QOS1U</v>
      </c>
      <c r="W12" s="55">
        <f>_xll.CQGXLContractData(V12,$W$1)</f>
        <v>-0.37</v>
      </c>
      <c r="X12" s="55">
        <f>IFERROR(_xll.CQGXLContractData(V12,"LastTradeToday")-_xll.CQGXLContractData(V12,"Y_Settlement"),"")</f>
        <v>4.0000000000000036E-2</v>
      </c>
      <c r="Y12" s="55">
        <f>_xll.CQGXLContractData(V12,$Y$1)</f>
        <v>-0.38</v>
      </c>
      <c r="Z12" s="55">
        <f>_xll.CQGXLContractData(V12,$Z$1)</f>
        <v>-0.37</v>
      </c>
      <c r="AA12" s="55">
        <f t="shared" si="4"/>
        <v>-0.37</v>
      </c>
      <c r="AB12" s="55">
        <f t="shared" si="5"/>
        <v>2768.2449999999999</v>
      </c>
      <c r="AC12" s="55">
        <f t="shared" si="10"/>
        <v>2768.2449999999999</v>
      </c>
      <c r="AD12" s="55">
        <f t="shared" si="6"/>
        <v>-0.37</v>
      </c>
      <c r="AF12" s="51">
        <f t="shared" si="7"/>
        <v>2768.2449999999999</v>
      </c>
      <c r="AG12" s="51">
        <f t="shared" si="11"/>
        <v>-0.37</v>
      </c>
      <c r="AH12" s="51" t="str">
        <f t="shared" si="8"/>
        <v>SEP</v>
      </c>
      <c r="AI12" s="51" t="str">
        <f>$AH$12&amp;", "&amp;AH13</f>
        <v>SEP, OCT</v>
      </c>
      <c r="AJ12" s="51">
        <f>_xll.CQGXLContractData(Q12,$AJ$1)</f>
        <v>54.04</v>
      </c>
      <c r="AK12" s="51">
        <f>_xll.CQGXLContractData(V12,$AK$1)</f>
        <v>-0.41000000000000003</v>
      </c>
      <c r="AL12" s="51">
        <f t="shared" si="9"/>
        <v>54.04</v>
      </c>
    </row>
    <row r="13" spans="1:38" x14ac:dyDescent="0.2">
      <c r="A13" s="50" t="str">
        <f t="shared" si="0"/>
        <v>QOV6</v>
      </c>
      <c r="B13" s="50"/>
      <c r="C13" s="56" t="str">
        <f t="shared" si="1"/>
        <v>V</v>
      </c>
      <c r="D13" s="51" t="str">
        <f>$Q$1&amp;$C$1&amp;$D$1&amp;$C13</f>
        <v>QOS1V</v>
      </c>
      <c r="P13" s="52" t="str">
        <f t="shared" si="3"/>
        <v>V</v>
      </c>
      <c r="Q13" s="57" t="str">
        <f>_xll.CQGXLContractData($Q$1&amp;"?"&amp;R46, "Symbol")</f>
        <v>QOV6</v>
      </c>
      <c r="R13" s="55" t="str">
        <f>_xll.CQGXLContractData(Q13,$R$1)</f>
        <v/>
      </c>
      <c r="S13" s="55">
        <f>_xll.CQGXLContractData(Q13,$S$1)</f>
        <v>5518</v>
      </c>
      <c r="T13" s="55">
        <f>_xll.CQGXLContractData(Q13,$T$1)</f>
        <v>5620</v>
      </c>
      <c r="U13" s="55" t="str">
        <f>IFERROR(_xll.CQGXLContractData(Q13,"LastTradeToday")-_xll.CQGXLContractData(Q13,"Y_Settlement"),"")</f>
        <v/>
      </c>
      <c r="V13" s="52" t="str">
        <f>O2</f>
        <v>QOS1V</v>
      </c>
      <c r="W13" s="55">
        <f>_xll.CQGXLContractData(V13,$W$1)</f>
        <v>-0.37</v>
      </c>
      <c r="X13" s="55">
        <f>IFERROR(_xll.CQGXLContractData(V13,"LastTradeToday")-_xll.CQGXLContractData(V13,"Y_Settlement"),"")</f>
        <v>4.0000000000000036E-2</v>
      </c>
      <c r="Y13" s="55">
        <f>_xll.CQGXLContractData(V13,$Y$1)</f>
        <v>-0.38</v>
      </c>
      <c r="Z13" s="55">
        <f>_xll.CQGXLContractData(V13,$Z$1)</f>
        <v>-0.36</v>
      </c>
      <c r="AA13" s="55">
        <f t="shared" si="4"/>
        <v>-0.37</v>
      </c>
      <c r="AB13" s="55">
        <f t="shared" si="5"/>
        <v>5569</v>
      </c>
      <c r="AC13" s="55">
        <f t="shared" si="10"/>
        <v>5569</v>
      </c>
      <c r="AD13" s="55">
        <f t="shared" si="6"/>
        <v>-0.37</v>
      </c>
      <c r="AF13" s="51">
        <f t="shared" si="7"/>
        <v>5569</v>
      </c>
      <c r="AG13" s="51">
        <f t="shared" si="11"/>
        <v>-0.37</v>
      </c>
      <c r="AH13" s="51" t="str">
        <f t="shared" si="8"/>
        <v>OCT</v>
      </c>
      <c r="AJ13" s="51">
        <f>_xll.CQGXLContractData(Q13,$AJ$1)</f>
        <v>54.45</v>
      </c>
      <c r="AK13" s="51">
        <f>_xll.CQGXLContractData(V13,$AK$1)</f>
        <v>-0.41000000000000003</v>
      </c>
      <c r="AL13" s="51">
        <f t="shared" si="9"/>
        <v>54.45</v>
      </c>
    </row>
    <row r="14" spans="1:38" x14ac:dyDescent="0.2">
      <c r="D14" s="51">
        <v>3</v>
      </c>
      <c r="P14" s="52" t="str">
        <f t="shared" si="3"/>
        <v>X</v>
      </c>
      <c r="Q14" s="57" t="str">
        <f>_xll.CQGXLContractData($Q$1&amp;"?"&amp;R47, "Symbol")</f>
        <v>QOX6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1:38" x14ac:dyDescent="0.2">
      <c r="D15" s="51" t="str">
        <f>$Q$1&amp;$C$1&amp;3&amp;$C2</f>
        <v>QOS3X</v>
      </c>
      <c r="E15" s="51" t="str">
        <f>$Q$1&amp;$C$1&amp;3&amp;$C3</f>
        <v>QOS3Z</v>
      </c>
      <c r="F15" s="51" t="str">
        <f>$Q$1&amp;$C$1&amp;3&amp;$C4</f>
        <v>QOS3F</v>
      </c>
      <c r="G15" s="51" t="str">
        <f>$Q$1&amp;$C$1&amp;3&amp;$C5</f>
        <v>QOS3G</v>
      </c>
      <c r="H15" s="51" t="str">
        <f>$Q$1&amp;$C$1&amp;3&amp;$C6</f>
        <v>QOS3H</v>
      </c>
      <c r="I15" s="51" t="str">
        <f>$Q$1&amp;$C$1&amp;3&amp;$C7</f>
        <v>QOS3J</v>
      </c>
      <c r="J15" s="51" t="str">
        <f>$Q$1&amp;$C$1&amp;3&amp;$C8</f>
        <v>QOS3K</v>
      </c>
      <c r="K15" s="51" t="str">
        <f>$Q$1&amp;$C$1&amp;3&amp;$C9</f>
        <v>QOS3M</v>
      </c>
      <c r="L15" s="51" t="str">
        <f>$Q$1&amp;$C$1&amp;3&amp;$C10</f>
        <v>QOS3N</v>
      </c>
      <c r="M15" s="51" t="str">
        <f>$Q$1&amp;$C$1&amp;3&amp;$C11</f>
        <v>QOS3Q</v>
      </c>
      <c r="N15" s="51" t="str">
        <f>$Q$1&amp;$C$1&amp;3&amp;$C12</f>
        <v>QOS3U</v>
      </c>
      <c r="O15" s="51" t="str">
        <f>$Q$1&amp;$C$1&amp;3&amp;$C13</f>
        <v>QOS3V</v>
      </c>
      <c r="P15" s="52" t="str">
        <f t="shared" si="3"/>
        <v>Z</v>
      </c>
      <c r="Q15" s="57" t="str">
        <f>_xll.CQGXLContractData($Q$1&amp;"?"&amp;R48, "Symbol")</f>
        <v>QOZ6</v>
      </c>
      <c r="R15" s="52"/>
      <c r="S15" s="52"/>
      <c r="T15" s="52"/>
      <c r="U15" s="52"/>
    </row>
    <row r="16" spans="1:38" x14ac:dyDescent="0.2">
      <c r="P16" s="52" t="str">
        <f>LEFT(RIGHT(Q16,2),1)</f>
        <v>F</v>
      </c>
      <c r="Q16" s="57" t="str">
        <f>_xll.CQGXLContractData($Q$1&amp;"?"&amp;R49, "Symbol")</f>
        <v>QOF7</v>
      </c>
    </row>
    <row r="17" spans="20:29" x14ac:dyDescent="0.2">
      <c r="AB17" s="58"/>
      <c r="AC17" s="58"/>
    </row>
    <row r="18" spans="20:29" x14ac:dyDescent="0.2">
      <c r="AB18" s="58"/>
      <c r="AC18" s="58"/>
    </row>
    <row r="19" spans="20:29" x14ac:dyDescent="0.2">
      <c r="AB19" s="58"/>
      <c r="AC19" s="58"/>
    </row>
    <row r="20" spans="20:29" x14ac:dyDescent="0.2">
      <c r="U20" s="59"/>
      <c r="V20" s="59"/>
      <c r="AB20" s="58"/>
      <c r="AC20" s="58"/>
    </row>
    <row r="21" spans="20:29" x14ac:dyDescent="0.2">
      <c r="T21" s="58"/>
      <c r="U21" s="58"/>
      <c r="V21" s="58"/>
      <c r="X21" s="58"/>
      <c r="Y21" s="58"/>
      <c r="Z21" s="58"/>
      <c r="AB21" s="58"/>
      <c r="AC21" s="58"/>
    </row>
    <row r="22" spans="20:29" x14ac:dyDescent="0.2">
      <c r="T22" s="58"/>
      <c r="U22" s="58"/>
      <c r="V22" s="58"/>
      <c r="X22" s="58"/>
      <c r="Y22" s="58"/>
      <c r="Z22" s="58"/>
      <c r="AB22" s="58"/>
      <c r="AC22" s="58"/>
    </row>
    <row r="23" spans="20:29" x14ac:dyDescent="0.2">
      <c r="T23" s="58"/>
      <c r="U23" s="58"/>
      <c r="V23" s="58"/>
      <c r="X23" s="58"/>
      <c r="Y23" s="58"/>
      <c r="Z23" s="58"/>
      <c r="AB23" s="58"/>
      <c r="AC23" s="58"/>
    </row>
    <row r="24" spans="20:29" x14ac:dyDescent="0.2">
      <c r="T24" s="58"/>
      <c r="U24" s="58"/>
      <c r="V24" s="58"/>
      <c r="X24" s="58"/>
      <c r="Y24" s="58"/>
      <c r="Z24" s="58"/>
      <c r="AB24" s="58"/>
      <c r="AC24" s="58"/>
    </row>
    <row r="25" spans="20:29" x14ac:dyDescent="0.2">
      <c r="T25" s="58"/>
      <c r="U25" s="58"/>
      <c r="V25" s="58"/>
      <c r="X25" s="58"/>
      <c r="Y25" s="58"/>
      <c r="Z25" s="58"/>
    </row>
    <row r="26" spans="20:29" x14ac:dyDescent="0.2">
      <c r="T26" s="58"/>
      <c r="U26" s="58"/>
      <c r="V26" s="58"/>
      <c r="X26" s="58"/>
      <c r="Y26" s="58"/>
      <c r="Z26" s="58"/>
    </row>
    <row r="27" spans="20:29" x14ac:dyDescent="0.2">
      <c r="T27" s="58"/>
      <c r="U27" s="58"/>
      <c r="V27" s="58"/>
      <c r="X27" s="58"/>
      <c r="Y27" s="58"/>
      <c r="Z27" s="58"/>
    </row>
    <row r="28" spans="20:29" x14ac:dyDescent="0.2">
      <c r="T28" s="58"/>
      <c r="U28" s="58"/>
      <c r="V28" s="58"/>
      <c r="X28" s="58"/>
      <c r="Y28" s="58"/>
      <c r="Z28" s="58"/>
    </row>
    <row r="29" spans="20:29" x14ac:dyDescent="0.2">
      <c r="T29" s="58"/>
      <c r="U29" s="58"/>
      <c r="V29" s="58"/>
      <c r="X29" s="58"/>
      <c r="Y29" s="58"/>
      <c r="Z29" s="58"/>
    </row>
    <row r="30" spans="20:29" x14ac:dyDescent="0.2">
      <c r="T30" s="58"/>
      <c r="U30" s="58"/>
      <c r="V30" s="58"/>
      <c r="X30" s="58"/>
      <c r="Y30" s="58"/>
      <c r="Z30" s="58"/>
    </row>
    <row r="31" spans="20:29" x14ac:dyDescent="0.2">
      <c r="T31" s="58"/>
      <c r="U31" s="58"/>
      <c r="V31" s="58"/>
      <c r="X31" s="58"/>
      <c r="Y31" s="58"/>
      <c r="Z31" s="58"/>
    </row>
    <row r="32" spans="20:29" x14ac:dyDescent="0.2">
      <c r="T32" s="58"/>
      <c r="U32" s="58"/>
      <c r="V32" s="58"/>
      <c r="X32" s="58"/>
      <c r="Y32" s="58"/>
      <c r="Z32" s="58"/>
    </row>
    <row r="33" spans="14:26" x14ac:dyDescent="0.2">
      <c r="T33" s="58"/>
      <c r="U33" s="58"/>
      <c r="V33" s="58"/>
    </row>
    <row r="34" spans="14:26" x14ac:dyDescent="0.2">
      <c r="N34" s="60"/>
      <c r="R34" s="51" t="s">
        <v>4</v>
      </c>
      <c r="T34" s="58"/>
      <c r="U34" s="58"/>
      <c r="V34" s="58"/>
      <c r="X34" s="58"/>
      <c r="Y34" s="58"/>
      <c r="Z34" s="58"/>
    </row>
    <row r="35" spans="14:26" x14ac:dyDescent="0.2">
      <c r="N35" s="60"/>
      <c r="R35" s="51">
        <f>IF(_xll.CQGXLContractData(Q1&amp;"?", "Symbol")=_xll.CQGXLContractData(Q1&amp;"?1", "Symbol"),1,2)</f>
        <v>1</v>
      </c>
      <c r="S35" s="51" t="str">
        <f>_xll.CQGXLContractData(Q1&amp;"?1", "Symbol")</f>
        <v>QOX5</v>
      </c>
      <c r="T35" s="58"/>
      <c r="U35" s="58"/>
      <c r="V35" s="58"/>
      <c r="X35" s="58"/>
      <c r="Y35" s="58"/>
      <c r="Z35" s="58"/>
    </row>
    <row r="36" spans="14:26" x14ac:dyDescent="0.2">
      <c r="R36" s="51">
        <f>R35+1</f>
        <v>2</v>
      </c>
      <c r="S36" s="51" t="str">
        <f>_xll.CQGXLContractData(Q1&amp;"?2","Symbol")</f>
        <v>QOZ5</v>
      </c>
      <c r="T36" s="58"/>
      <c r="U36" s="58"/>
      <c r="V36" s="58"/>
      <c r="X36" s="58"/>
      <c r="Y36" s="58"/>
      <c r="Z36" s="58"/>
    </row>
    <row r="37" spans="14:26" x14ac:dyDescent="0.2">
      <c r="R37" s="51">
        <f t="shared" ref="R37:R49" si="12">R36+1</f>
        <v>3</v>
      </c>
      <c r="T37" s="58"/>
      <c r="U37" s="58"/>
      <c r="V37" s="58"/>
      <c r="X37" s="58"/>
      <c r="Y37" s="58"/>
      <c r="Z37" s="58"/>
    </row>
    <row r="38" spans="14:26" x14ac:dyDescent="0.2">
      <c r="R38" s="51">
        <f t="shared" si="12"/>
        <v>4</v>
      </c>
      <c r="T38" s="58"/>
      <c r="U38" s="58"/>
      <c r="V38" s="58"/>
      <c r="X38" s="58"/>
      <c r="Y38" s="58"/>
      <c r="Z38" s="58"/>
    </row>
    <row r="39" spans="14:26" x14ac:dyDescent="0.2">
      <c r="R39" s="51">
        <f t="shared" si="12"/>
        <v>5</v>
      </c>
      <c r="T39" s="58"/>
      <c r="U39" s="58"/>
      <c r="V39" s="58"/>
      <c r="X39" s="58"/>
      <c r="Y39" s="58"/>
      <c r="Z39" s="58"/>
    </row>
    <row r="40" spans="14:26" x14ac:dyDescent="0.2">
      <c r="R40" s="51">
        <f t="shared" si="12"/>
        <v>6</v>
      </c>
      <c r="T40" s="58"/>
      <c r="U40" s="58"/>
      <c r="V40" s="58"/>
      <c r="X40" s="58"/>
      <c r="Y40" s="58"/>
      <c r="Z40" s="58"/>
    </row>
    <row r="41" spans="14:26" x14ac:dyDescent="0.2">
      <c r="R41" s="51">
        <f t="shared" si="12"/>
        <v>7</v>
      </c>
      <c r="T41" s="58"/>
      <c r="U41" s="58"/>
      <c r="V41" s="58"/>
      <c r="X41" s="58"/>
      <c r="Y41" s="58"/>
      <c r="Z41" s="58"/>
    </row>
    <row r="42" spans="14:26" x14ac:dyDescent="0.2">
      <c r="R42" s="51">
        <f t="shared" si="12"/>
        <v>8</v>
      </c>
      <c r="T42" s="58"/>
      <c r="U42" s="58"/>
      <c r="V42" s="58"/>
      <c r="X42" s="58"/>
      <c r="Y42" s="58"/>
      <c r="Z42" s="58"/>
    </row>
    <row r="43" spans="14:26" x14ac:dyDescent="0.2">
      <c r="R43" s="51">
        <f t="shared" si="12"/>
        <v>9</v>
      </c>
      <c r="T43" s="58"/>
      <c r="U43" s="58"/>
      <c r="V43" s="58"/>
      <c r="X43" s="58"/>
      <c r="Y43" s="58"/>
      <c r="Z43" s="58"/>
    </row>
    <row r="44" spans="14:26" x14ac:dyDescent="0.2">
      <c r="R44" s="51">
        <f t="shared" si="12"/>
        <v>10</v>
      </c>
    </row>
    <row r="45" spans="14:26" x14ac:dyDescent="0.2">
      <c r="R45" s="51">
        <f t="shared" si="12"/>
        <v>11</v>
      </c>
    </row>
    <row r="46" spans="14:26" x14ac:dyDescent="0.2">
      <c r="R46" s="51">
        <f t="shared" si="12"/>
        <v>12</v>
      </c>
      <c r="Z46" s="58"/>
    </row>
    <row r="47" spans="14:26" x14ac:dyDescent="0.2">
      <c r="R47" s="51">
        <f t="shared" si="12"/>
        <v>13</v>
      </c>
    </row>
    <row r="48" spans="14:26" x14ac:dyDescent="0.2">
      <c r="R48" s="51">
        <f t="shared" si="12"/>
        <v>14</v>
      </c>
    </row>
    <row r="49" spans="18:18" x14ac:dyDescent="0.2">
      <c r="R49" s="51">
        <f t="shared" si="12"/>
        <v>15</v>
      </c>
    </row>
  </sheetData>
  <sheetProtection algorithmName="SHA-512" hashValue="UKPSrJIXczzzEwX8dG/SZO9H3ZYRPnVRtdziVZaqUjSXywsM2aS1oW4qAqktwUcYUGxlN9kzPeDw4Ru6Dl8UHQ==" saltValue="Be+rM2NjfHLoZ76MwWedl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showRowColHeaders="0" topLeftCell="L1" workbookViewId="0">
      <selection activeCell="L1" sqref="A1:XFD1048576"/>
    </sheetView>
  </sheetViews>
  <sheetFormatPr defaultColWidth="9" defaultRowHeight="14.25" x14ac:dyDescent="0.2"/>
  <cols>
    <col min="1" max="17" width="9" style="51"/>
    <col min="18" max="18" width="14.375" style="51" customWidth="1"/>
    <col min="19" max="20" width="9" style="51"/>
    <col min="21" max="21" width="17.75" style="51" customWidth="1"/>
    <col min="22" max="22" width="9" style="51"/>
    <col min="23" max="23" width="9" style="51" customWidth="1"/>
    <col min="24" max="16384" width="9" style="51"/>
  </cols>
  <sheetData>
    <row r="1" spans="1:38" x14ac:dyDescent="0.2">
      <c r="A1" s="50"/>
      <c r="B1" s="50"/>
      <c r="C1" s="50" t="s">
        <v>2</v>
      </c>
      <c r="D1" s="51">
        <v>1</v>
      </c>
      <c r="E1" s="51">
        <v>2</v>
      </c>
      <c r="F1" s="51">
        <v>3</v>
      </c>
      <c r="G1" s="51">
        <v>4</v>
      </c>
      <c r="H1" s="51">
        <v>5</v>
      </c>
      <c r="I1" s="51">
        <v>6</v>
      </c>
      <c r="J1" s="51">
        <v>7</v>
      </c>
      <c r="K1" s="51">
        <v>8</v>
      </c>
      <c r="L1" s="51">
        <v>9</v>
      </c>
      <c r="M1" s="51">
        <v>10</v>
      </c>
      <c r="N1" s="51">
        <v>11</v>
      </c>
      <c r="O1" s="51">
        <v>12</v>
      </c>
      <c r="P1" s="52"/>
      <c r="Q1" s="53" t="s">
        <v>8</v>
      </c>
      <c r="R1" s="54" t="s">
        <v>17</v>
      </c>
      <c r="S1" s="54" t="s">
        <v>0</v>
      </c>
      <c r="T1" s="54" t="s">
        <v>1</v>
      </c>
      <c r="U1" s="52"/>
      <c r="V1" s="52"/>
      <c r="W1" s="54" t="s">
        <v>17</v>
      </c>
      <c r="X1" s="52"/>
      <c r="Y1" s="54" t="s">
        <v>0</v>
      </c>
      <c r="Z1" s="54" t="s">
        <v>1</v>
      </c>
      <c r="AA1" s="52" t="s">
        <v>3</v>
      </c>
      <c r="AB1" s="52" t="s">
        <v>3</v>
      </c>
      <c r="AC1" s="55"/>
      <c r="AD1" s="52" t="s">
        <v>3</v>
      </c>
      <c r="AJ1" s="51" t="s">
        <v>18</v>
      </c>
      <c r="AK1" s="51" t="s">
        <v>18</v>
      </c>
    </row>
    <row r="2" spans="1:38" x14ac:dyDescent="0.2">
      <c r="A2" s="50" t="str">
        <f>Q2</f>
        <v>ETV5</v>
      </c>
      <c r="B2" s="50"/>
      <c r="C2" s="56" t="str">
        <f>LEFT(RIGHT(A2,2),1)</f>
        <v>V</v>
      </c>
      <c r="D2" s="51" t="str">
        <f>$Q$1&amp;$C$1&amp;$D$1&amp;$C2</f>
        <v>ETS1V</v>
      </c>
      <c r="E2" s="51" t="str">
        <f>$Q$1&amp;$C$1&amp;$D$1&amp;$C3</f>
        <v>ETS1X</v>
      </c>
      <c r="F2" s="51" t="str">
        <f>$Q$1&amp;$C$1&amp;$D$1&amp;$C4</f>
        <v>ETS1Z</v>
      </c>
      <c r="G2" s="51" t="str">
        <f>$Q$1&amp;$C$1&amp;$D$1&amp;$C5</f>
        <v>ETS1F</v>
      </c>
      <c r="H2" s="51" t="str">
        <f>$Q$1&amp;$C$1&amp;$D$1&amp;$C6</f>
        <v>ETS1G</v>
      </c>
      <c r="I2" s="51" t="str">
        <f>$Q$1&amp;$C$1&amp;$D$1&amp;$C7</f>
        <v>ETS1H</v>
      </c>
      <c r="J2" s="51" t="str">
        <f>$Q$1&amp;$C$1&amp;$D$1&amp;$C8</f>
        <v>ETS1J</v>
      </c>
      <c r="K2" s="51" t="str">
        <f>$Q$1&amp;$C$1&amp;$D$1&amp;$C9</f>
        <v>ETS1K</v>
      </c>
      <c r="L2" s="51" t="str">
        <f>$Q$1&amp;$C$1&amp;$D$1&amp;$C10</f>
        <v>ETS1M</v>
      </c>
      <c r="M2" s="51" t="str">
        <f>$Q$1&amp;$C$1&amp;$D$1&amp;$C11</f>
        <v>ETS1N</v>
      </c>
      <c r="N2" s="51" t="str">
        <f>$Q$1&amp;$C$1&amp;$D$1&amp;$C12</f>
        <v>ETS1Q</v>
      </c>
      <c r="O2" s="51" t="str">
        <f>$Q$1&amp;$C$1&amp;$D$1&amp;$C13</f>
        <v>ETS1U</v>
      </c>
      <c r="P2" s="52" t="str">
        <f>LEFT(RIGHT(Q2,2),1)</f>
        <v>V</v>
      </c>
      <c r="Q2" s="57" t="str">
        <f>_xll.CQGXLContractData($Q$1&amp;"?"&amp;R35, "Symbol")</f>
        <v>ETV5</v>
      </c>
      <c r="R2" s="55">
        <f>_xll.CQGXLContractData(Q2,$R$1)</f>
        <v>46.89</v>
      </c>
      <c r="S2" s="55">
        <f>_xll.CQGXLContractData(Q2,$S$1)</f>
        <v>46.88</v>
      </c>
      <c r="T2" s="55">
        <f>_xll.CQGXLContractData(Q2,$T$1)</f>
        <v>46.89</v>
      </c>
      <c r="U2" s="55">
        <f>IFERROR(_xll.CQGXLContractData(Q2,"LastTradeToday")-_xll.CQGXLContractData(Q2,"Y_Settlement"),"")</f>
        <v>2.2999999999999972</v>
      </c>
      <c r="V2" s="52" t="str">
        <f>D2</f>
        <v>ETS1V</v>
      </c>
      <c r="W2" s="55">
        <f>_xll.CQGXLContractData(V2,$W$1)</f>
        <v>-0.33</v>
      </c>
      <c r="X2" s="55">
        <f>IFERROR(_xll.CQGXLContractData(V2,"LastTradeToday")-_xll.CQGXLContractData(V2,"Y_Settlement"),"")</f>
        <v>8.0000000000000016E-2</v>
      </c>
      <c r="Y2" s="55">
        <f>_xll.CQGXLContractData(V2,$Y$1)</f>
        <v>-0.34</v>
      </c>
      <c r="Z2" s="55">
        <f>_xll.CQGXLContractData(V2,$Z$1)</f>
        <v>-0.33</v>
      </c>
      <c r="AA2" s="55">
        <f>IF(OR(W2="",W2&lt;Y2,W2&gt;Z2),(Y2+Z2)/2,W2)</f>
        <v>-0.33</v>
      </c>
      <c r="AB2" s="55">
        <f>IF(OR(S2="",T2=""),R2,(IF(OR(R2="",R2&lt;S2,R2&gt;T2),(S2+T2)/2,R2)))</f>
        <v>46.89</v>
      </c>
      <c r="AC2" s="55">
        <f>IF(OR(R2="",R2&lt;S2,R2&gt;T2),(S2+T2)/2,R2)</f>
        <v>46.89</v>
      </c>
      <c r="AD2" s="55">
        <f>IF(OR(Y2="",Z2=""),W2,(IF(OR(W2="",W2&lt;Y2,W2&gt;Z2),(Y2+Z2)/2,W2)))</f>
        <v>-0.33</v>
      </c>
      <c r="AF2" s="51">
        <f>IF(ISERROR(AC2),NA(),AC2)</f>
        <v>46.89</v>
      </c>
      <c r="AG2" s="51">
        <f>IF(AD2="",NA(),AD2)</f>
        <v>-0.33</v>
      </c>
      <c r="AH2" s="51" t="str">
        <f>IF(P2="F","JAN",IF(P2="G","FEB",IF(P2="H","MAR",IF(P2="J","APR",IF(P2="K","MAY",IF(P2="M","JUN",IF(P2="N","JUL",IF(P2="Q","AUG",IF(P2="U","SEP",IF(P2="V","OCT",IF(P2="X","NOV",IF(P2="Z","DEC",))))))))))))</f>
        <v>OCT</v>
      </c>
      <c r="AI2" s="51" t="str">
        <f>$AH$2&amp;", "&amp;AH3</f>
        <v>OCT, NOV</v>
      </c>
      <c r="AJ2" s="51">
        <f>_xll.CQGXLContractData(Q2,$AJ$1)</f>
        <v>44.59</v>
      </c>
      <c r="AK2" s="51">
        <f>_xll.CQGXLContractData(V2,$AK$1)</f>
        <v>-0.41000000000000003</v>
      </c>
      <c r="AL2" s="51">
        <f>IF(AJ2="",NA(),AJ2)</f>
        <v>44.59</v>
      </c>
    </row>
    <row r="3" spans="1:38" x14ac:dyDescent="0.2">
      <c r="A3" s="50" t="str">
        <f t="shared" ref="A3:A13" si="0">Q3</f>
        <v>ETX5</v>
      </c>
      <c r="B3" s="50"/>
      <c r="C3" s="56" t="str">
        <f t="shared" ref="C3:C13" si="1">LEFT(RIGHT(A3,2),1)</f>
        <v>X</v>
      </c>
      <c r="D3" s="51" t="str">
        <f t="shared" ref="D3:D12" si="2">$Q$1&amp;$C$1&amp;$D$1&amp;$C3</f>
        <v>ETS1X</v>
      </c>
      <c r="P3" s="52" t="str">
        <f t="shared" ref="P3:P15" si="3">LEFT(RIGHT(Q3,2),1)</f>
        <v>X</v>
      </c>
      <c r="Q3" s="57" t="str">
        <f>_xll.CQGXLContractData($Q$1&amp;"?"&amp;R36, "Symbol")</f>
        <v>ETX5</v>
      </c>
      <c r="R3" s="55">
        <f>_xll.CQGXLContractData(Q3,$R$1)</f>
        <v>47.21</v>
      </c>
      <c r="S3" s="55">
        <f>_xll.CQGXLContractData(Q3,$S$1)</f>
        <v>47.21</v>
      </c>
      <c r="T3" s="55">
        <f>_xll.CQGXLContractData(Q3,$T$1)</f>
        <v>47.230000000000004</v>
      </c>
      <c r="U3" s="55">
        <f>IFERROR(_xll.CQGXLContractData(Q3,"LastTradeToday")-_xll.CQGXLContractData(Q3,"Y_Settlement"),"")</f>
        <v>2.2100000000000009</v>
      </c>
      <c r="V3" s="52" t="str">
        <f>E2</f>
        <v>ETS1X</v>
      </c>
      <c r="W3" s="55">
        <f>_xll.CQGXLContractData(V3,$W$1)</f>
        <v>-0.43</v>
      </c>
      <c r="X3" s="55">
        <f>IFERROR(_xll.CQGXLContractData(V3,"LastTradeToday")-_xll.CQGXLContractData(V3,"Y_Settlement"),"")</f>
        <v>0.10000000000000003</v>
      </c>
      <c r="Y3" s="55">
        <f>_xll.CQGXLContractData(V3,$Y$1)</f>
        <v>-0.43</v>
      </c>
      <c r="Z3" s="55">
        <f>_xll.CQGXLContractData(V3,$Z$1)</f>
        <v>-0.42</v>
      </c>
      <c r="AA3" s="55">
        <f t="shared" ref="AA3:AA13" si="4">IF(OR(W3="",W3&lt;Y3,W3&gt;Z3),(Y3+Z3)/2,W3)</f>
        <v>-0.43</v>
      </c>
      <c r="AB3" s="55">
        <f t="shared" ref="AB3:AB13" si="5">IF(OR(S3="",T3=""),R3,(IF(OR(R3="",R3&lt;S3,R3&gt;T3),(S3+T3)/2,R3)))</f>
        <v>47.21</v>
      </c>
      <c r="AC3" s="55">
        <f>IF(OR(R3="",R3&lt;S3,R3&gt;T3),(S3+T3)/2,R3)</f>
        <v>47.21</v>
      </c>
      <c r="AD3" s="55">
        <f t="shared" ref="AD3:AD13" si="6">IF(OR(Y3="",Z3=""),W3,(IF(OR(W3="",W3&lt;Y3,W3&gt;Z3),(Y3+Z3)/2,W3)))</f>
        <v>-0.43</v>
      </c>
      <c r="AF3" s="51">
        <f t="shared" ref="AF3:AF13" si="7">IF(ISERROR(AC3),NA(),AC3)</f>
        <v>47.21</v>
      </c>
      <c r="AG3" s="51">
        <f>IF(AD3="",NA(),AD3)</f>
        <v>-0.43</v>
      </c>
      <c r="AH3" s="51" t="str">
        <f t="shared" ref="AH3:AH13" si="8">IF(P3="F","JAN",IF(P3="G","FEB",IF(P3="H","MAR",IF(P3="J","APR",IF(P3="K","MAY",IF(P3="M","JUN",IF(P3="N","JUL",IF(P3="Q","AUG",IF(P3="U","SEP",IF(P3="V","OCT",IF(P3="X","NOV",IF(P3="Z","DEC",))))))))))))</f>
        <v>NOV</v>
      </c>
      <c r="AI3" s="51" t="str">
        <f>$AH$3&amp;", "&amp;AH4</f>
        <v>NOV, DEC</v>
      </c>
      <c r="AJ3" s="51">
        <f>_xll.CQGXLContractData(Q3,$AJ$1)</f>
        <v>45</v>
      </c>
      <c r="AK3" s="51">
        <f>_xll.CQGXLContractData(V3,$AK$1)</f>
        <v>-0.53</v>
      </c>
      <c r="AL3" s="51">
        <f t="shared" ref="AL3:AL13" si="9">IF(AJ3="",NA(),AJ3)</f>
        <v>45</v>
      </c>
    </row>
    <row r="4" spans="1:38" x14ac:dyDescent="0.2">
      <c r="A4" s="50" t="str">
        <f t="shared" si="0"/>
        <v>ETZ5</v>
      </c>
      <c r="B4" s="50"/>
      <c r="C4" s="56" t="str">
        <f t="shared" si="1"/>
        <v>Z</v>
      </c>
      <c r="D4" s="51" t="str">
        <f t="shared" si="2"/>
        <v>ETS1Z</v>
      </c>
      <c r="P4" s="52" t="str">
        <f t="shared" si="3"/>
        <v>Z</v>
      </c>
      <c r="Q4" s="57" t="str">
        <f>_xll.CQGXLContractData($Q$1&amp;"?"&amp;R37, "Symbol")</f>
        <v>ETZ5</v>
      </c>
      <c r="R4" s="55">
        <f>_xll.CQGXLContractData(Q4,$R$1)</f>
        <v>47.64</v>
      </c>
      <c r="S4" s="55">
        <f>_xll.CQGXLContractData(Q4,$S$1)</f>
        <v>47.63</v>
      </c>
      <c r="T4" s="55">
        <f>_xll.CQGXLContractData(Q4,$T$1)</f>
        <v>47.65</v>
      </c>
      <c r="U4" s="55">
        <f>IFERROR(_xll.CQGXLContractData(Q4,"LastTradeToday")-_xll.CQGXLContractData(Q4,"Y_Settlement"),"")</f>
        <v>2.1099999999999994</v>
      </c>
      <c r="V4" s="52" t="str">
        <f>F2</f>
        <v>ETS1Z</v>
      </c>
      <c r="W4" s="55">
        <f>_xll.CQGXLContractData(V4,$W$1)</f>
        <v>-0.52</v>
      </c>
      <c r="X4" s="55">
        <f>IFERROR(_xll.CQGXLContractData(V4,"LastTradeToday")-_xll.CQGXLContractData(V4,"Y_Settlement"),"")</f>
        <v>8.9999999999999969E-2</v>
      </c>
      <c r="Y4" s="55">
        <f>_xll.CQGXLContractData(V4,$Y$1)</f>
        <v>-0.52</v>
      </c>
      <c r="Z4" s="55">
        <f>_xll.CQGXLContractData(V4,$Z$1)</f>
        <v>-0.51</v>
      </c>
      <c r="AA4" s="55">
        <f t="shared" si="4"/>
        <v>-0.52</v>
      </c>
      <c r="AB4" s="55">
        <f t="shared" si="5"/>
        <v>47.64</v>
      </c>
      <c r="AC4" s="55">
        <f t="shared" ref="AC4:AC13" si="10">IF(OR(R4="",R4&lt;S4,R4&gt;T4),(S4+T4)/2,R4)</f>
        <v>47.64</v>
      </c>
      <c r="AD4" s="55">
        <f t="shared" si="6"/>
        <v>-0.52</v>
      </c>
      <c r="AF4" s="51">
        <f t="shared" si="7"/>
        <v>47.64</v>
      </c>
      <c r="AG4" s="51">
        <f>IF(AD4="",NA(),AD4)</f>
        <v>-0.52</v>
      </c>
      <c r="AH4" s="51" t="str">
        <f t="shared" si="8"/>
        <v>DEC</v>
      </c>
      <c r="AI4" s="51" t="str">
        <f>$AH$4&amp;", "&amp;AH5</f>
        <v>DEC, JAN</v>
      </c>
      <c r="AJ4" s="51">
        <f>_xll.CQGXLContractData(Q4,$AJ$1)</f>
        <v>45.53</v>
      </c>
      <c r="AK4" s="51">
        <f>_xll.CQGXLContractData(V4,$AK$1)</f>
        <v>-0.61</v>
      </c>
      <c r="AL4" s="51">
        <f t="shared" si="9"/>
        <v>45.53</v>
      </c>
    </row>
    <row r="5" spans="1:38" x14ac:dyDescent="0.2">
      <c r="A5" s="50" t="str">
        <f t="shared" si="0"/>
        <v>ETF6</v>
      </c>
      <c r="B5" s="50"/>
      <c r="C5" s="56" t="str">
        <f t="shared" si="1"/>
        <v>F</v>
      </c>
      <c r="D5" s="51" t="str">
        <f t="shared" si="2"/>
        <v>ETS1F</v>
      </c>
      <c r="P5" s="52" t="str">
        <f t="shared" si="3"/>
        <v>F</v>
      </c>
      <c r="Q5" s="57" t="str">
        <f>_xll.CQGXLContractData($Q$1&amp;"?"&amp;R38, "Symbol")</f>
        <v>ETF6</v>
      </c>
      <c r="R5" s="55">
        <f>_xll.CQGXLContractData(Q5,$R$1)</f>
        <v>48.19</v>
      </c>
      <c r="S5" s="55">
        <f>_xll.CQGXLContractData(Q5,$S$1)</f>
        <v>48.15</v>
      </c>
      <c r="T5" s="55">
        <f>_xll.CQGXLContractData(Q5,$T$1)</f>
        <v>48.17</v>
      </c>
      <c r="U5" s="55">
        <f>IFERROR(_xll.CQGXLContractData(Q5,"LastTradeToday")-_xll.CQGXLContractData(Q5,"Y_Settlement"),"")</f>
        <v>2.0499999999999972</v>
      </c>
      <c r="V5" s="52" t="str">
        <f>G2</f>
        <v>ETS1F</v>
      </c>
      <c r="W5" s="55">
        <f>_xll.CQGXLContractData(V5,$W$1)</f>
        <v>-0.55000000000000004</v>
      </c>
      <c r="X5" s="55">
        <f>IFERROR(_xll.CQGXLContractData(V5,"LastTradeToday")-_xll.CQGXLContractData(V5,"Y_Settlement"),"")</f>
        <v>6.9999999999999951E-2</v>
      </c>
      <c r="Y5" s="55">
        <f>_xll.CQGXLContractData(V5,$Y$1)</f>
        <v>-0.55000000000000004</v>
      </c>
      <c r="Z5" s="55">
        <f>_xll.CQGXLContractData(V5,$Z$1)</f>
        <v>-0.54</v>
      </c>
      <c r="AA5" s="55">
        <f t="shared" si="4"/>
        <v>-0.55000000000000004</v>
      </c>
      <c r="AB5" s="55">
        <f t="shared" si="5"/>
        <v>48.16</v>
      </c>
      <c r="AC5" s="55">
        <f t="shared" si="10"/>
        <v>48.16</v>
      </c>
      <c r="AD5" s="55">
        <f t="shared" si="6"/>
        <v>-0.55000000000000004</v>
      </c>
      <c r="AF5" s="51">
        <f t="shared" si="7"/>
        <v>48.16</v>
      </c>
      <c r="AG5" s="51">
        <f t="shared" ref="AG5:AG13" si="11">IF(AD5="",NA(),AD5)</f>
        <v>-0.55000000000000004</v>
      </c>
      <c r="AH5" s="51" t="str">
        <f t="shared" si="8"/>
        <v>JAN</v>
      </c>
      <c r="AI5" s="51" t="str">
        <f>$AH$5&amp;", "&amp;AH6</f>
        <v>JAN, FEB</v>
      </c>
      <c r="AJ5" s="51">
        <f>_xll.CQGXLContractData(Q5,$AJ$1)</f>
        <v>46.14</v>
      </c>
      <c r="AK5" s="51">
        <f>_xll.CQGXLContractData(V5,$AK$1)</f>
        <v>-0.62</v>
      </c>
      <c r="AL5" s="51">
        <f t="shared" si="9"/>
        <v>46.14</v>
      </c>
    </row>
    <row r="6" spans="1:38" x14ac:dyDescent="0.2">
      <c r="A6" s="50" t="str">
        <f t="shared" si="0"/>
        <v>ETG6</v>
      </c>
      <c r="B6" s="50"/>
      <c r="C6" s="56" t="str">
        <f t="shared" si="1"/>
        <v>G</v>
      </c>
      <c r="D6" s="51" t="str">
        <f t="shared" si="2"/>
        <v>ETS1G</v>
      </c>
      <c r="P6" s="52" t="str">
        <f t="shared" si="3"/>
        <v>G</v>
      </c>
      <c r="Q6" s="57" t="str">
        <f>_xll.CQGXLContractData($Q$1&amp;"?"&amp;R39, "Symbol")</f>
        <v>ETG6</v>
      </c>
      <c r="R6" s="55">
        <f>_xll.CQGXLContractData(Q6,$R$1)</f>
        <v>48.88</v>
      </c>
      <c r="S6" s="55">
        <f>_xll.CQGXLContractData(Q6,$S$1)</f>
        <v>48.69</v>
      </c>
      <c r="T6" s="55">
        <f>_xll.CQGXLContractData(Q6,$T$1)</f>
        <v>48.71</v>
      </c>
      <c r="U6" s="55">
        <f>IFERROR(_xll.CQGXLContractData(Q6,"LastTradeToday")-_xll.CQGXLContractData(Q6,"Y_Settlement"),"")</f>
        <v>2.1200000000000045</v>
      </c>
      <c r="V6" s="52" t="str">
        <f>H2</f>
        <v>ETS1G</v>
      </c>
      <c r="W6" s="55">
        <f>_xll.CQGXLContractData(V6,$W$1)</f>
        <v>-0.56000000000000005</v>
      </c>
      <c r="X6" s="55">
        <f>IFERROR(_xll.CQGXLContractData(V6,"LastTradeToday")-_xll.CQGXLContractData(V6,"Y_Settlement"),"")</f>
        <v>6.9999999999999951E-2</v>
      </c>
      <c r="Y6" s="55">
        <f>_xll.CQGXLContractData(V6,$Y$1)</f>
        <v>-0.56000000000000005</v>
      </c>
      <c r="Z6" s="55">
        <f>_xll.CQGXLContractData(V6,$Z$1)</f>
        <v>-0.55000000000000004</v>
      </c>
      <c r="AA6" s="55">
        <f t="shared" si="4"/>
        <v>-0.56000000000000005</v>
      </c>
      <c r="AB6" s="55">
        <f t="shared" si="5"/>
        <v>48.7</v>
      </c>
      <c r="AC6" s="55">
        <f t="shared" si="10"/>
        <v>48.7</v>
      </c>
      <c r="AD6" s="55">
        <f t="shared" si="6"/>
        <v>-0.56000000000000005</v>
      </c>
      <c r="AF6" s="51">
        <f t="shared" si="7"/>
        <v>48.7</v>
      </c>
      <c r="AG6" s="51">
        <f t="shared" si="11"/>
        <v>-0.56000000000000005</v>
      </c>
      <c r="AH6" s="51" t="str">
        <f t="shared" si="8"/>
        <v>FEB</v>
      </c>
      <c r="AI6" s="51" t="str">
        <f>$AH$6&amp;", "&amp;AH7</f>
        <v>FEB, MAR</v>
      </c>
      <c r="AJ6" s="51">
        <f>_xll.CQGXLContractData(Q6,$AJ$1)</f>
        <v>46.76</v>
      </c>
      <c r="AK6" s="51">
        <f>_xll.CQGXLContractData(V6,$AK$1)</f>
        <v>-0.63</v>
      </c>
      <c r="AL6" s="51">
        <f t="shared" si="9"/>
        <v>46.76</v>
      </c>
    </row>
    <row r="7" spans="1:38" x14ac:dyDescent="0.2">
      <c r="A7" s="50" t="str">
        <f t="shared" si="0"/>
        <v>ETH6</v>
      </c>
      <c r="B7" s="50"/>
      <c r="C7" s="56" t="str">
        <f t="shared" si="1"/>
        <v>H</v>
      </c>
      <c r="D7" s="51" t="str">
        <f t="shared" si="2"/>
        <v>ETS1H</v>
      </c>
      <c r="P7" s="52" t="str">
        <f t="shared" si="3"/>
        <v>H</v>
      </c>
      <c r="Q7" s="57" t="str">
        <f>_xll.CQGXLContractData($Q$1&amp;"?"&amp;R40, "Symbol")</f>
        <v>ETH6</v>
      </c>
      <c r="R7" s="55">
        <f>_xll.CQGXLContractData(Q7,$R$1)</f>
        <v>49.45</v>
      </c>
      <c r="S7" s="55">
        <f>_xll.CQGXLContractData(Q7,$S$1)</f>
        <v>49.25</v>
      </c>
      <c r="T7" s="55">
        <f>_xll.CQGXLContractData(Q7,$T$1)</f>
        <v>49.27</v>
      </c>
      <c r="U7" s="55">
        <f>IFERROR(_xll.CQGXLContractData(Q7,"LastTradeToday")-_xll.CQGXLContractData(Q7,"Y_Settlement"),"")</f>
        <v>2.0600000000000023</v>
      </c>
      <c r="V7" s="52" t="str">
        <f>I2</f>
        <v>ETS1H</v>
      </c>
      <c r="W7" s="55">
        <f>_xll.CQGXLContractData(V7,$W$1)</f>
        <v>-0.48</v>
      </c>
      <c r="X7" s="55">
        <f>IFERROR(_xll.CQGXLContractData(V7,"LastTradeToday")-_xll.CQGXLContractData(V7,"Y_Settlement"),"")</f>
        <v>8.0000000000000071E-2</v>
      </c>
      <c r="Y7" s="55">
        <f>_xll.CQGXLContractData(V7,$Y$1)</f>
        <v>-0.48</v>
      </c>
      <c r="Z7" s="55">
        <f>_xll.CQGXLContractData(V7,$Z$1)</f>
        <v>-0.47000000000000003</v>
      </c>
      <c r="AA7" s="55">
        <f t="shared" si="4"/>
        <v>-0.48</v>
      </c>
      <c r="AB7" s="55">
        <f t="shared" si="5"/>
        <v>49.260000000000005</v>
      </c>
      <c r="AC7" s="55">
        <f t="shared" si="10"/>
        <v>49.260000000000005</v>
      </c>
      <c r="AD7" s="55">
        <f t="shared" si="6"/>
        <v>-0.48</v>
      </c>
      <c r="AF7" s="51">
        <f t="shared" si="7"/>
        <v>49.260000000000005</v>
      </c>
      <c r="AG7" s="51">
        <f t="shared" si="11"/>
        <v>-0.48</v>
      </c>
      <c r="AH7" s="51" t="str">
        <f t="shared" si="8"/>
        <v>MAR</v>
      </c>
      <c r="AI7" s="51" t="str">
        <f>$AH$7&amp;", "&amp;AH8</f>
        <v>MAR, APR</v>
      </c>
      <c r="AJ7" s="51">
        <f>_xll.CQGXLContractData(Q7,$AJ$1)</f>
        <v>47.39</v>
      </c>
      <c r="AK7" s="51">
        <f>_xll.CQGXLContractData(V7,$AK$1)</f>
        <v>-0.56000000000000005</v>
      </c>
      <c r="AL7" s="51">
        <f t="shared" si="9"/>
        <v>47.39</v>
      </c>
    </row>
    <row r="8" spans="1:38" x14ac:dyDescent="0.2">
      <c r="A8" s="50" t="str">
        <f t="shared" si="0"/>
        <v>ETJ6</v>
      </c>
      <c r="B8" s="50"/>
      <c r="C8" s="56" t="str">
        <f t="shared" si="1"/>
        <v>J</v>
      </c>
      <c r="D8" s="51" t="str">
        <f t="shared" si="2"/>
        <v>ETS1J</v>
      </c>
      <c r="P8" s="52" t="str">
        <f t="shared" si="3"/>
        <v>J</v>
      </c>
      <c r="Q8" s="57" t="str">
        <f>_xll.CQGXLContractData($Q$1&amp;"?"&amp;R41, "Symbol")</f>
        <v>ETJ6</v>
      </c>
      <c r="R8" s="55">
        <f>_xll.CQGXLContractData(Q8,$R$1)</f>
        <v>50.1</v>
      </c>
      <c r="S8" s="55">
        <f>_xll.CQGXLContractData(Q8,$S$1)</f>
        <v>49.72</v>
      </c>
      <c r="T8" s="55">
        <f>_xll.CQGXLContractData(Q8,$T$1)</f>
        <v>49.75</v>
      </c>
      <c r="U8" s="55">
        <f>IFERROR(_xll.CQGXLContractData(Q8,"LastTradeToday")-_xll.CQGXLContractData(Q8,"Y_Settlement"),"")</f>
        <v>2.1499999999999986</v>
      </c>
      <c r="V8" s="52" t="str">
        <f>J2</f>
        <v>ETS1J</v>
      </c>
      <c r="W8" s="55">
        <f>_xll.CQGXLContractData(V8,$W$1)</f>
        <v>-0.4</v>
      </c>
      <c r="X8" s="55">
        <f>IFERROR(_xll.CQGXLContractData(V8,"LastTradeToday")-_xll.CQGXLContractData(V8,"Y_Settlement"),"")</f>
        <v>8.9999999999999969E-2</v>
      </c>
      <c r="Y8" s="55">
        <f>_xll.CQGXLContractData(V8,$Y$1)</f>
        <v>-0.42</v>
      </c>
      <c r="Z8" s="55">
        <f>_xll.CQGXLContractData(V8,$Z$1)</f>
        <v>-0.4</v>
      </c>
      <c r="AA8" s="55">
        <f t="shared" si="4"/>
        <v>-0.4</v>
      </c>
      <c r="AB8" s="55">
        <f t="shared" si="5"/>
        <v>49.734999999999999</v>
      </c>
      <c r="AC8" s="55">
        <f t="shared" si="10"/>
        <v>49.734999999999999</v>
      </c>
      <c r="AD8" s="55">
        <f t="shared" si="6"/>
        <v>-0.4</v>
      </c>
      <c r="AF8" s="51">
        <f t="shared" si="7"/>
        <v>49.734999999999999</v>
      </c>
      <c r="AG8" s="51">
        <f t="shared" si="11"/>
        <v>-0.4</v>
      </c>
      <c r="AH8" s="51" t="str">
        <f t="shared" si="8"/>
        <v>APR</v>
      </c>
      <c r="AI8" s="51" t="str">
        <f>$AH$8&amp;", "&amp;AH9</f>
        <v>APR, MAY</v>
      </c>
      <c r="AJ8" s="51">
        <f>_xll.CQGXLContractData(Q8,$AJ$1)</f>
        <v>47.95</v>
      </c>
      <c r="AK8" s="51">
        <f>_xll.CQGXLContractData(V8,$AK$1)</f>
        <v>-0.49</v>
      </c>
      <c r="AL8" s="51">
        <f t="shared" si="9"/>
        <v>47.95</v>
      </c>
    </row>
    <row r="9" spans="1:38" x14ac:dyDescent="0.2">
      <c r="A9" s="50" t="str">
        <f t="shared" si="0"/>
        <v>ETK6</v>
      </c>
      <c r="B9" s="50"/>
      <c r="C9" s="56" t="str">
        <f t="shared" si="1"/>
        <v>K</v>
      </c>
      <c r="D9" s="51" t="str">
        <f t="shared" si="2"/>
        <v>ETS1K</v>
      </c>
      <c r="P9" s="52" t="str">
        <f t="shared" si="3"/>
        <v>K</v>
      </c>
      <c r="Q9" s="57" t="str">
        <f>_xll.CQGXLContractData($Q$1&amp;"?"&amp;R42, "Symbol")</f>
        <v>ETK6</v>
      </c>
      <c r="R9" s="55">
        <f>_xll.CQGXLContractData(Q9,$R$1)</f>
        <v>50.42</v>
      </c>
      <c r="S9" s="55">
        <f>_xll.CQGXLContractData(Q9,$S$1)</f>
        <v>50.13</v>
      </c>
      <c r="T9" s="55">
        <f>_xll.CQGXLContractData(Q9,$T$1)</f>
        <v>50.160000000000004</v>
      </c>
      <c r="U9" s="55">
        <f>IFERROR(_xll.CQGXLContractData(Q9,"LastTradeToday")-_xll.CQGXLContractData(Q9,"Y_Settlement"),"")</f>
        <v>1.980000000000004</v>
      </c>
      <c r="V9" s="52" t="str">
        <f>K2</f>
        <v>ETS1K</v>
      </c>
      <c r="W9" s="55">
        <f>_xll.CQGXLContractData(V9,$W$1)</f>
        <v>-0.32</v>
      </c>
      <c r="X9" s="55">
        <f>IFERROR(_xll.CQGXLContractData(V9,"LastTradeToday")-_xll.CQGXLContractData(V9,"Y_Settlement"),"")</f>
        <v>8.0000000000000016E-2</v>
      </c>
      <c r="Y9" s="55">
        <f>_xll.CQGXLContractData(V9,$Y$1)</f>
        <v>-0.33</v>
      </c>
      <c r="Z9" s="55">
        <f>_xll.CQGXLContractData(V9,$Z$1)</f>
        <v>-0.32</v>
      </c>
      <c r="AA9" s="55">
        <f t="shared" si="4"/>
        <v>-0.32</v>
      </c>
      <c r="AB9" s="55">
        <f t="shared" si="5"/>
        <v>50.145000000000003</v>
      </c>
      <c r="AC9" s="55">
        <f t="shared" si="10"/>
        <v>50.145000000000003</v>
      </c>
      <c r="AD9" s="55">
        <f t="shared" si="6"/>
        <v>-0.32</v>
      </c>
      <c r="AF9" s="51">
        <f t="shared" si="7"/>
        <v>50.145000000000003</v>
      </c>
      <c r="AG9" s="51">
        <f t="shared" si="11"/>
        <v>-0.32</v>
      </c>
      <c r="AH9" s="51" t="str">
        <f t="shared" si="8"/>
        <v>MAY</v>
      </c>
      <c r="AI9" s="51" t="str">
        <f>$AH$9&amp;", "&amp;AH10</f>
        <v>MAY, JUN</v>
      </c>
      <c r="AJ9" s="51">
        <f>_xll.CQGXLContractData(Q9,$AJ$1)</f>
        <v>48.44</v>
      </c>
      <c r="AK9" s="51">
        <f>_xll.CQGXLContractData(V9,$AK$1)</f>
        <v>-0.4</v>
      </c>
      <c r="AL9" s="51">
        <f t="shared" si="9"/>
        <v>48.44</v>
      </c>
    </row>
    <row r="10" spans="1:38" x14ac:dyDescent="0.2">
      <c r="A10" s="50" t="str">
        <f t="shared" si="0"/>
        <v>ETM6</v>
      </c>
      <c r="B10" s="50"/>
      <c r="C10" s="56" t="str">
        <f t="shared" si="1"/>
        <v>M</v>
      </c>
      <c r="D10" s="51" t="str">
        <f t="shared" si="2"/>
        <v>ETS1M</v>
      </c>
      <c r="P10" s="52" t="str">
        <f t="shared" si="3"/>
        <v>M</v>
      </c>
      <c r="Q10" s="57" t="str">
        <f>_xll.CQGXLContractData($Q$1&amp;"?"&amp;R43, "Symbol")</f>
        <v>ETM6</v>
      </c>
      <c r="R10" s="55">
        <f>_xll.CQGXLContractData(Q10,$R$1)</f>
        <v>50.71</v>
      </c>
      <c r="S10" s="55">
        <f>_xll.CQGXLContractData(Q10,$S$1)</f>
        <v>50.45</v>
      </c>
      <c r="T10" s="55">
        <f>_xll.CQGXLContractData(Q10,$T$1)</f>
        <v>50.480000000000004</v>
      </c>
      <c r="U10" s="55">
        <f>IFERROR(_xll.CQGXLContractData(Q10,"LastTradeToday")-_xll.CQGXLContractData(Q10,"Y_Settlement"),"")</f>
        <v>1.8699999999999974</v>
      </c>
      <c r="V10" s="52" t="str">
        <f>L2</f>
        <v>ETS1M</v>
      </c>
      <c r="W10" s="55">
        <f>_xll.CQGXLContractData(V10,$W$1)</f>
        <v>-0.23</v>
      </c>
      <c r="X10" s="55">
        <f>IFERROR(_xll.CQGXLContractData(V10,"LastTradeToday")-_xll.CQGXLContractData(V10,"Y_Settlement"),"")</f>
        <v>5.999999999999997E-2</v>
      </c>
      <c r="Y10" s="55">
        <f>_xll.CQGXLContractData(V10,$Y$1)</f>
        <v>-0.24</v>
      </c>
      <c r="Z10" s="55">
        <f>_xll.CQGXLContractData(V10,$Z$1)</f>
        <v>-0.23</v>
      </c>
      <c r="AA10" s="55">
        <f t="shared" si="4"/>
        <v>-0.23</v>
      </c>
      <c r="AB10" s="55">
        <f t="shared" si="5"/>
        <v>50.465000000000003</v>
      </c>
      <c r="AC10" s="55">
        <f t="shared" si="10"/>
        <v>50.465000000000003</v>
      </c>
      <c r="AD10" s="55">
        <f t="shared" si="6"/>
        <v>-0.23</v>
      </c>
      <c r="AF10" s="51">
        <f t="shared" si="7"/>
        <v>50.465000000000003</v>
      </c>
      <c r="AG10" s="51">
        <f t="shared" si="11"/>
        <v>-0.23</v>
      </c>
      <c r="AH10" s="51" t="str">
        <f t="shared" si="8"/>
        <v>JUN</v>
      </c>
      <c r="AI10" s="51" t="str">
        <f>$AH$10&amp;", "&amp;AH11</f>
        <v>JUN, JUL</v>
      </c>
      <c r="AJ10" s="51">
        <f>_xll.CQGXLContractData(Q10,$AJ$1)</f>
        <v>48.84</v>
      </c>
      <c r="AK10" s="51">
        <f>_xll.CQGXLContractData(V10,$AK$1)</f>
        <v>-0.28999999999999998</v>
      </c>
      <c r="AL10" s="51">
        <f t="shared" si="9"/>
        <v>48.84</v>
      </c>
    </row>
    <row r="11" spans="1:38" x14ac:dyDescent="0.2">
      <c r="A11" s="50" t="str">
        <f t="shared" si="0"/>
        <v>ETN6</v>
      </c>
      <c r="B11" s="50"/>
      <c r="C11" s="56" t="str">
        <f t="shared" si="1"/>
        <v>N</v>
      </c>
      <c r="D11" s="51" t="str">
        <f t="shared" si="2"/>
        <v>ETS1N</v>
      </c>
      <c r="P11" s="52" t="str">
        <f t="shared" si="3"/>
        <v>N</v>
      </c>
      <c r="Q11" s="57" t="str">
        <f>_xll.CQGXLContractData($Q$1&amp;"?"&amp;R44, "Symbol")</f>
        <v>ETN6</v>
      </c>
      <c r="R11" s="55" t="str">
        <f>_xll.CQGXLContractData(Q11,$R$1)</f>
        <v/>
      </c>
      <c r="S11" s="55" t="str">
        <f>_xll.CQGXLContractData(Q11,$S$1)</f>
        <v/>
      </c>
      <c r="T11" s="55" t="str">
        <f>_xll.CQGXLContractData(Q11,$T$1)</f>
        <v/>
      </c>
      <c r="U11" s="55" t="str">
        <f>IFERROR(_xll.CQGXLContractData(Q11,"LastTradeToday")-_xll.CQGXLContractData(Q11,"Y_Settlement"),"")</f>
        <v/>
      </c>
      <c r="V11" s="52" t="str">
        <f>M2</f>
        <v>ETS1N</v>
      </c>
      <c r="W11" s="55">
        <f>_xll.CQGXLContractData(V11,$W$1)</f>
        <v>-0.24</v>
      </c>
      <c r="X11" s="55">
        <f>IFERROR(_xll.CQGXLContractData(V11,"LastTradeToday")-_xll.CQGXLContractData(V11,"Y_Settlement"),"")</f>
        <v>4.0000000000000036E-2</v>
      </c>
      <c r="Y11" s="55">
        <f>_xll.CQGXLContractData(V11,$Y$1)</f>
        <v>-0.23</v>
      </c>
      <c r="Z11" s="55">
        <f>_xll.CQGXLContractData(V11,$Z$1)</f>
        <v>-0.22</v>
      </c>
      <c r="AA11" s="55">
        <f t="shared" si="4"/>
        <v>-0.22500000000000001</v>
      </c>
      <c r="AB11" s="55" t="str">
        <f t="shared" si="5"/>
        <v/>
      </c>
      <c r="AC11" s="55" t="e">
        <f t="shared" si="10"/>
        <v>#VALUE!</v>
      </c>
      <c r="AD11" s="55">
        <f t="shared" si="6"/>
        <v>-0.22500000000000001</v>
      </c>
      <c r="AF11" s="51" t="e">
        <f t="shared" si="7"/>
        <v>#N/A</v>
      </c>
      <c r="AG11" s="51">
        <f t="shared" si="11"/>
        <v>-0.22500000000000001</v>
      </c>
      <c r="AH11" s="51" t="str">
        <f t="shared" si="8"/>
        <v>JUL</v>
      </c>
      <c r="AI11" s="51" t="str">
        <f>$AH$11&amp;", "&amp;AH12</f>
        <v>JUL, AUG</v>
      </c>
      <c r="AJ11" s="51">
        <f>_xll.CQGXLContractData(Q11,$AJ$1)</f>
        <v>49.13</v>
      </c>
      <c r="AK11" s="51">
        <f>_xll.CQGXLContractData(V11,$AK$1)</f>
        <v>-0.28000000000000003</v>
      </c>
      <c r="AL11" s="51">
        <f t="shared" si="9"/>
        <v>49.13</v>
      </c>
    </row>
    <row r="12" spans="1:38" x14ac:dyDescent="0.2">
      <c r="A12" s="50" t="str">
        <f t="shared" si="0"/>
        <v>ETQ6</v>
      </c>
      <c r="B12" s="50"/>
      <c r="C12" s="56" t="str">
        <f t="shared" si="1"/>
        <v>Q</v>
      </c>
      <c r="D12" s="51" t="str">
        <f t="shared" si="2"/>
        <v>ETS1Q</v>
      </c>
      <c r="P12" s="52" t="str">
        <f t="shared" si="3"/>
        <v>Q</v>
      </c>
      <c r="Q12" s="57" t="str">
        <f>_xll.CQGXLContractData($Q$1&amp;"?"&amp;R45, "Symbol")</f>
        <v>ETQ6</v>
      </c>
      <c r="R12" s="55" t="str">
        <f>_xll.CQGXLContractData(Q12,$R$1)</f>
        <v/>
      </c>
      <c r="S12" s="55" t="str">
        <f>_xll.CQGXLContractData(Q12,$S$1)</f>
        <v/>
      </c>
      <c r="T12" s="55" t="str">
        <f>_xll.CQGXLContractData(Q12,$T$1)</f>
        <v/>
      </c>
      <c r="U12" s="55" t="str">
        <f>IFERROR(_xll.CQGXLContractData(Q12,"LastTradeToday")-_xll.CQGXLContractData(Q12,"Y_Settlement"),"")</f>
        <v/>
      </c>
      <c r="V12" s="52" t="str">
        <f>N2</f>
        <v>ETS1Q</v>
      </c>
      <c r="W12" s="55">
        <f>_xll.CQGXLContractData(V12,$W$1)</f>
        <v>-0.27</v>
      </c>
      <c r="X12" s="55">
        <f>IFERROR(_xll.CQGXLContractData(V12,"LastTradeToday")-_xll.CQGXLContractData(V12,"Y_Settlement"),"")</f>
        <v>3.999999999999998E-2</v>
      </c>
      <c r="Y12" s="55">
        <f>_xll.CQGXLContractData(V12,$Y$1)</f>
        <v>-0.27</v>
      </c>
      <c r="Z12" s="55">
        <f>_xll.CQGXLContractData(V12,$Z$1)</f>
        <v>-0.25</v>
      </c>
      <c r="AA12" s="55">
        <f t="shared" si="4"/>
        <v>-0.27</v>
      </c>
      <c r="AB12" s="55" t="str">
        <f t="shared" si="5"/>
        <v/>
      </c>
      <c r="AC12" s="55" t="e">
        <f t="shared" si="10"/>
        <v>#VALUE!</v>
      </c>
      <c r="AD12" s="55">
        <f t="shared" si="6"/>
        <v>-0.27</v>
      </c>
      <c r="AF12" s="51" t="e">
        <f t="shared" si="7"/>
        <v>#N/A</v>
      </c>
      <c r="AG12" s="51">
        <f t="shared" si="11"/>
        <v>-0.27</v>
      </c>
      <c r="AH12" s="51" t="str">
        <f t="shared" si="8"/>
        <v>AUG</v>
      </c>
      <c r="AI12" s="51" t="str">
        <f>$AH$12&amp;", "&amp;AH13</f>
        <v>AUG, SEP</v>
      </c>
      <c r="AJ12" s="51">
        <f>_xll.CQGXLContractData(Q12,$AJ$1)</f>
        <v>49.410000000000004</v>
      </c>
      <c r="AK12" s="51">
        <f>_xll.CQGXLContractData(V12,$AK$1)</f>
        <v>-0.31</v>
      </c>
      <c r="AL12" s="51">
        <f t="shared" si="9"/>
        <v>49.410000000000004</v>
      </c>
    </row>
    <row r="13" spans="1:38" x14ac:dyDescent="0.2">
      <c r="A13" s="50" t="str">
        <f t="shared" si="0"/>
        <v>ETU6</v>
      </c>
      <c r="B13" s="50"/>
      <c r="C13" s="56" t="str">
        <f t="shared" si="1"/>
        <v>U</v>
      </c>
      <c r="D13" s="51" t="str">
        <f>$Q$1&amp;$C$1&amp;$D$1&amp;$C13</f>
        <v>ETS1U</v>
      </c>
      <c r="P13" s="52" t="str">
        <f t="shared" si="3"/>
        <v>U</v>
      </c>
      <c r="Q13" s="57" t="str">
        <f>_xll.CQGXLContractData($Q$1&amp;"?"&amp;R46, "Symbol")</f>
        <v>ETU6</v>
      </c>
      <c r="R13" s="55" t="str">
        <f>_xll.CQGXLContractData(Q13,$R$1)</f>
        <v/>
      </c>
      <c r="S13" s="55" t="str">
        <f>_xll.CQGXLContractData(Q13,$S$1)</f>
        <v/>
      </c>
      <c r="T13" s="55" t="str">
        <f>_xll.CQGXLContractData(Q13,$T$1)</f>
        <v/>
      </c>
      <c r="U13" s="55" t="str">
        <f>IFERROR(_xll.CQGXLContractData(Q13,"LastTradeToday")-_xll.CQGXLContractData(Q13,"Y_Settlement"),"")</f>
        <v/>
      </c>
      <c r="V13" s="52" t="str">
        <f>O2</f>
        <v>ETS1U</v>
      </c>
      <c r="W13" s="55">
        <f>_xll.CQGXLContractData(V13,$W$1)</f>
        <v>-0.28999999999999998</v>
      </c>
      <c r="X13" s="55">
        <f>IFERROR(_xll.CQGXLContractData(V13,"LastTradeToday")-_xll.CQGXLContractData(V13,"Y_Settlement"),"")</f>
        <v>2.0000000000000018E-2</v>
      </c>
      <c r="Y13" s="55">
        <f>_xll.CQGXLContractData(V13,$Y$1)</f>
        <v>-0.28000000000000003</v>
      </c>
      <c r="Z13" s="55">
        <f>_xll.CQGXLContractData(V13,$Z$1)</f>
        <v>-0.26</v>
      </c>
      <c r="AA13" s="55">
        <f t="shared" si="4"/>
        <v>-0.27</v>
      </c>
      <c r="AB13" s="55" t="str">
        <f t="shared" si="5"/>
        <v/>
      </c>
      <c r="AC13" s="55" t="e">
        <f t="shared" si="10"/>
        <v>#VALUE!</v>
      </c>
      <c r="AD13" s="55">
        <f t="shared" si="6"/>
        <v>-0.27</v>
      </c>
      <c r="AF13" s="51" t="e">
        <f t="shared" si="7"/>
        <v>#N/A</v>
      </c>
      <c r="AG13" s="51">
        <f t="shared" si="11"/>
        <v>-0.27</v>
      </c>
      <c r="AH13" s="51" t="str">
        <f t="shared" si="8"/>
        <v>SEP</v>
      </c>
      <c r="AJ13" s="51">
        <f>_xll.CQGXLContractData(Q13,$AJ$1)</f>
        <v>49.72</v>
      </c>
      <c r="AK13" s="51">
        <f>_xll.CQGXLContractData(V13,$AK$1)</f>
        <v>-0.31</v>
      </c>
      <c r="AL13" s="51">
        <f t="shared" si="9"/>
        <v>49.72</v>
      </c>
    </row>
    <row r="14" spans="1:38" x14ac:dyDescent="0.2">
      <c r="D14" s="51">
        <v>3</v>
      </c>
      <c r="P14" s="52" t="str">
        <f t="shared" si="3"/>
        <v>V</v>
      </c>
      <c r="Q14" s="57" t="str">
        <f>_xll.CQGXLContractData($Q$1&amp;"?"&amp;R47, "Symbol")</f>
        <v>ETV6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1:38" x14ac:dyDescent="0.2">
      <c r="D15" s="51" t="str">
        <f>$Q$1&amp;$C$1&amp;3&amp;$C2</f>
        <v>ETS3V</v>
      </c>
      <c r="E15" s="51" t="str">
        <f>$Q$1&amp;$C$1&amp;3&amp;$C3</f>
        <v>ETS3X</v>
      </c>
      <c r="F15" s="51" t="str">
        <f>$Q$1&amp;$C$1&amp;3&amp;$C4</f>
        <v>ETS3Z</v>
      </c>
      <c r="G15" s="51" t="str">
        <f>$Q$1&amp;$C$1&amp;3&amp;$C5</f>
        <v>ETS3F</v>
      </c>
      <c r="H15" s="51" t="str">
        <f>$Q$1&amp;$C$1&amp;3&amp;$C6</f>
        <v>ETS3G</v>
      </c>
      <c r="I15" s="51" t="str">
        <f>$Q$1&amp;$C$1&amp;3&amp;$C7</f>
        <v>ETS3H</v>
      </c>
      <c r="J15" s="51" t="str">
        <f>$Q$1&amp;$C$1&amp;3&amp;$C8</f>
        <v>ETS3J</v>
      </c>
      <c r="K15" s="51" t="str">
        <f>$Q$1&amp;$C$1&amp;3&amp;$C9</f>
        <v>ETS3K</v>
      </c>
      <c r="L15" s="51" t="str">
        <f>$Q$1&amp;$C$1&amp;3&amp;$C10</f>
        <v>ETS3M</v>
      </c>
      <c r="M15" s="51" t="str">
        <f>$Q$1&amp;$C$1&amp;3&amp;$C11</f>
        <v>ETS3N</v>
      </c>
      <c r="N15" s="51" t="str">
        <f>$Q$1&amp;$C$1&amp;3&amp;$C12</f>
        <v>ETS3Q</v>
      </c>
      <c r="O15" s="51" t="str">
        <f>$Q$1&amp;$C$1&amp;3&amp;$C13</f>
        <v>ETS3U</v>
      </c>
      <c r="P15" s="52" t="str">
        <f t="shared" si="3"/>
        <v>X</v>
      </c>
      <c r="Q15" s="57" t="str">
        <f>_xll.CQGXLContractData($Q$1&amp;"?"&amp;R48, "Symbol")</f>
        <v>ETX6</v>
      </c>
      <c r="R15" s="52"/>
      <c r="S15" s="52"/>
      <c r="T15" s="52"/>
      <c r="U15" s="52"/>
    </row>
    <row r="16" spans="1:38" x14ac:dyDescent="0.2">
      <c r="P16" s="52" t="str">
        <f>LEFT(RIGHT(Q16,2),1)</f>
        <v>Z</v>
      </c>
      <c r="Q16" s="57" t="str">
        <f>_xll.CQGXLContractData($Q$1&amp;"?"&amp;R49, "Symbol")</f>
        <v>ETZ6</v>
      </c>
    </row>
    <row r="17" spans="20:29" x14ac:dyDescent="0.2">
      <c r="AB17" s="58"/>
      <c r="AC17" s="58"/>
    </row>
    <row r="18" spans="20:29" x14ac:dyDescent="0.2">
      <c r="AB18" s="58"/>
      <c r="AC18" s="58"/>
    </row>
    <row r="19" spans="20:29" x14ac:dyDescent="0.2">
      <c r="AB19" s="58"/>
      <c r="AC19" s="58"/>
    </row>
    <row r="20" spans="20:29" x14ac:dyDescent="0.2">
      <c r="U20" s="59"/>
      <c r="V20" s="59"/>
      <c r="AB20" s="58"/>
      <c r="AC20" s="58"/>
    </row>
    <row r="21" spans="20:29" x14ac:dyDescent="0.2">
      <c r="T21" s="58"/>
      <c r="U21" s="58"/>
      <c r="V21" s="58"/>
      <c r="X21" s="58"/>
      <c r="Y21" s="58"/>
      <c r="Z21" s="58"/>
      <c r="AB21" s="58"/>
      <c r="AC21" s="58"/>
    </row>
    <row r="22" spans="20:29" x14ac:dyDescent="0.2">
      <c r="T22" s="58"/>
      <c r="U22" s="58"/>
      <c r="V22" s="58"/>
      <c r="X22" s="58"/>
      <c r="Y22" s="58"/>
      <c r="Z22" s="58"/>
      <c r="AB22" s="58"/>
      <c r="AC22" s="58"/>
    </row>
    <row r="23" spans="20:29" x14ac:dyDescent="0.2">
      <c r="T23" s="58"/>
      <c r="U23" s="58"/>
      <c r="V23" s="58"/>
      <c r="X23" s="58"/>
      <c r="Y23" s="58"/>
      <c r="Z23" s="58"/>
      <c r="AB23" s="58"/>
      <c r="AC23" s="58"/>
    </row>
    <row r="24" spans="20:29" x14ac:dyDescent="0.2">
      <c r="T24" s="58"/>
      <c r="U24" s="58"/>
      <c r="V24" s="58"/>
      <c r="X24" s="58"/>
      <c r="Y24" s="58"/>
      <c r="Z24" s="58"/>
      <c r="AB24" s="58"/>
      <c r="AC24" s="58"/>
    </row>
    <row r="25" spans="20:29" x14ac:dyDescent="0.2">
      <c r="T25" s="58"/>
      <c r="U25" s="58"/>
      <c r="V25" s="58"/>
      <c r="X25" s="58"/>
      <c r="Y25" s="58"/>
      <c r="Z25" s="58"/>
    </row>
    <row r="26" spans="20:29" x14ac:dyDescent="0.2">
      <c r="T26" s="58"/>
      <c r="U26" s="58"/>
      <c r="V26" s="58"/>
      <c r="X26" s="58"/>
      <c r="Y26" s="58"/>
      <c r="Z26" s="58"/>
    </row>
    <row r="27" spans="20:29" x14ac:dyDescent="0.2">
      <c r="T27" s="58"/>
      <c r="U27" s="58"/>
      <c r="V27" s="58"/>
      <c r="X27" s="58"/>
      <c r="Y27" s="58"/>
      <c r="Z27" s="58"/>
    </row>
    <row r="28" spans="20:29" x14ac:dyDescent="0.2">
      <c r="T28" s="58"/>
      <c r="U28" s="58"/>
      <c r="V28" s="58"/>
      <c r="X28" s="58"/>
      <c r="Y28" s="58"/>
      <c r="Z28" s="58"/>
    </row>
    <row r="29" spans="20:29" x14ac:dyDescent="0.2">
      <c r="T29" s="58"/>
      <c r="U29" s="58"/>
      <c r="V29" s="58"/>
      <c r="X29" s="58"/>
      <c r="Y29" s="58"/>
      <c r="Z29" s="58"/>
    </row>
    <row r="30" spans="20:29" x14ac:dyDescent="0.2">
      <c r="T30" s="58"/>
      <c r="U30" s="58"/>
      <c r="V30" s="58"/>
      <c r="X30" s="58"/>
      <c r="Y30" s="58"/>
      <c r="Z30" s="58"/>
    </row>
    <row r="31" spans="20:29" x14ac:dyDescent="0.2">
      <c r="T31" s="58"/>
      <c r="U31" s="58"/>
      <c r="V31" s="58"/>
      <c r="X31" s="58"/>
      <c r="Y31" s="58"/>
      <c r="Z31" s="58"/>
    </row>
    <row r="32" spans="20:29" x14ac:dyDescent="0.2">
      <c r="T32" s="58"/>
      <c r="U32" s="58"/>
      <c r="V32" s="58"/>
      <c r="X32" s="58"/>
      <c r="Y32" s="58"/>
      <c r="Z32" s="58"/>
    </row>
    <row r="33" spans="14:26" x14ac:dyDescent="0.2">
      <c r="T33" s="58"/>
      <c r="U33" s="58"/>
      <c r="V33" s="58"/>
    </row>
    <row r="34" spans="14:26" x14ac:dyDescent="0.2">
      <c r="N34" s="60"/>
      <c r="R34" s="51" t="s">
        <v>4</v>
      </c>
      <c r="T34" s="58"/>
      <c r="U34" s="58"/>
      <c r="V34" s="58"/>
      <c r="X34" s="58"/>
      <c r="Y34" s="58"/>
      <c r="Z34" s="58"/>
    </row>
    <row r="35" spans="14:26" x14ac:dyDescent="0.2">
      <c r="N35" s="60"/>
      <c r="R35" s="51">
        <f>IF(_xll.CQGXLContractData(Q1&amp;"?", "Symbol")=_xll.CQGXLContractData(Q1&amp;"?1", "Symbol"),1,2)</f>
        <v>1</v>
      </c>
      <c r="S35" s="51" t="str">
        <f>_xll.CQGXLContractData(Q1&amp;"?1", "Symbol")</f>
        <v>ETV5</v>
      </c>
      <c r="T35" s="58"/>
      <c r="U35" s="58"/>
      <c r="V35" s="58"/>
      <c r="X35" s="58"/>
      <c r="Y35" s="58"/>
      <c r="Z35" s="58"/>
    </row>
    <row r="36" spans="14:26" x14ac:dyDescent="0.2">
      <c r="R36" s="51">
        <f>R35+1</f>
        <v>2</v>
      </c>
      <c r="S36" s="51" t="str">
        <f>_xll.CQGXLContractData(Q1&amp;"?2","Symbol")</f>
        <v>ETX5</v>
      </c>
      <c r="T36" s="58"/>
      <c r="U36" s="58"/>
      <c r="V36" s="58"/>
      <c r="X36" s="58"/>
      <c r="Y36" s="58"/>
      <c r="Z36" s="58"/>
    </row>
    <row r="37" spans="14:26" x14ac:dyDescent="0.2">
      <c r="R37" s="51">
        <f t="shared" ref="R37:R49" si="12">R36+1</f>
        <v>3</v>
      </c>
      <c r="T37" s="58"/>
      <c r="U37" s="58"/>
      <c r="V37" s="58"/>
      <c r="X37" s="58"/>
      <c r="Y37" s="58"/>
      <c r="Z37" s="58"/>
    </row>
    <row r="38" spans="14:26" x14ac:dyDescent="0.2">
      <c r="R38" s="51">
        <f t="shared" si="12"/>
        <v>4</v>
      </c>
      <c r="T38" s="58"/>
      <c r="U38" s="58"/>
      <c r="V38" s="58"/>
      <c r="X38" s="58"/>
      <c r="Y38" s="58"/>
      <c r="Z38" s="58"/>
    </row>
    <row r="39" spans="14:26" x14ac:dyDescent="0.2">
      <c r="R39" s="51">
        <f t="shared" si="12"/>
        <v>5</v>
      </c>
      <c r="T39" s="58"/>
      <c r="U39" s="58"/>
      <c r="V39" s="58"/>
      <c r="X39" s="58"/>
      <c r="Y39" s="58"/>
      <c r="Z39" s="58"/>
    </row>
    <row r="40" spans="14:26" x14ac:dyDescent="0.2">
      <c r="R40" s="51">
        <f t="shared" si="12"/>
        <v>6</v>
      </c>
      <c r="T40" s="58"/>
      <c r="U40" s="58"/>
      <c r="V40" s="58"/>
      <c r="X40" s="58"/>
      <c r="Y40" s="58"/>
      <c r="Z40" s="58"/>
    </row>
    <row r="41" spans="14:26" x14ac:dyDescent="0.2">
      <c r="R41" s="51">
        <f t="shared" si="12"/>
        <v>7</v>
      </c>
      <c r="T41" s="58"/>
      <c r="U41" s="58"/>
      <c r="V41" s="58"/>
      <c r="X41" s="58"/>
      <c r="Y41" s="58"/>
      <c r="Z41" s="58"/>
    </row>
    <row r="42" spans="14:26" x14ac:dyDescent="0.2">
      <c r="R42" s="51">
        <f t="shared" si="12"/>
        <v>8</v>
      </c>
      <c r="T42" s="58"/>
      <c r="U42" s="58"/>
      <c r="V42" s="58"/>
      <c r="X42" s="58"/>
      <c r="Y42" s="58"/>
      <c r="Z42" s="58"/>
    </row>
    <row r="43" spans="14:26" x14ac:dyDescent="0.2">
      <c r="R43" s="51">
        <f t="shared" si="12"/>
        <v>9</v>
      </c>
      <c r="T43" s="58"/>
      <c r="U43" s="58"/>
      <c r="V43" s="58"/>
      <c r="X43" s="58"/>
      <c r="Y43" s="58"/>
      <c r="Z43" s="58"/>
    </row>
    <row r="44" spans="14:26" x14ac:dyDescent="0.2">
      <c r="R44" s="51">
        <f t="shared" si="12"/>
        <v>10</v>
      </c>
    </row>
    <row r="45" spans="14:26" x14ac:dyDescent="0.2">
      <c r="R45" s="51">
        <f t="shared" si="12"/>
        <v>11</v>
      </c>
    </row>
    <row r="46" spans="14:26" x14ac:dyDescent="0.2">
      <c r="R46" s="51">
        <f t="shared" si="12"/>
        <v>12</v>
      </c>
      <c r="Z46" s="58"/>
    </row>
    <row r="47" spans="14:26" x14ac:dyDescent="0.2">
      <c r="R47" s="51">
        <f t="shared" si="12"/>
        <v>13</v>
      </c>
    </row>
    <row r="48" spans="14:26" x14ac:dyDescent="0.2">
      <c r="R48" s="51">
        <f t="shared" si="12"/>
        <v>14</v>
      </c>
    </row>
    <row r="49" spans="18:18" x14ac:dyDescent="0.2">
      <c r="R49" s="51">
        <f t="shared" si="12"/>
        <v>15</v>
      </c>
    </row>
  </sheetData>
  <sheetProtection algorithmName="SHA-512" hashValue="1X0ljPS3jD7vl2XzXDBIuoZHXY81f+623omdShJn4wWjK0uThCMagFQRAFxIgqp/x8u6YVe93BOlgkobf0Jv4A==" saltValue="derlMJ0zgM3N4z8Py3hD4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MainDisplay</vt:lpstr>
      <vt:lpstr>QO</vt:lpstr>
      <vt:lpstr>ET</vt:lpstr>
      <vt:lpstr>Sheet1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2015-09-16T18:14:38Z</dcterms:modified>
</cp:coreProperties>
</file>