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010"/>
  </bookViews>
  <sheets>
    <sheet name="Main" sheetId="2" r:id="rId1"/>
    <sheet name="Calculations" sheetId="6" state="hidden" r:id="rId2"/>
  </sheets>
  <calcPr calcId="162913"/>
</workbook>
</file>

<file path=xl/calcChain.xml><?xml version="1.0" encoding="utf-8"?>
<calcChain xmlns="http://schemas.openxmlformats.org/spreadsheetml/2006/main">
  <c r="F13" i="6" l="1"/>
  <c r="F12" i="6"/>
  <c r="E13" i="6"/>
  <c r="P58" i="2" l="1"/>
  <c r="S35" i="6"/>
  <c r="S36" i="6"/>
  <c r="R35" i="6"/>
  <c r="R36" i="6" l="1"/>
  <c r="Q2" i="6"/>
  <c r="A29" i="2"/>
  <c r="C29" i="2" s="1"/>
  <c r="S2" i="6"/>
  <c r="A14" i="2"/>
  <c r="A13" i="2"/>
  <c r="G29" i="2"/>
  <c r="D29" i="2"/>
  <c r="J6" i="2"/>
  <c r="I14" i="2"/>
  <c r="J9" i="2"/>
  <c r="R2" i="6"/>
  <c r="F29" i="2"/>
  <c r="J8" i="2"/>
  <c r="C7" i="2"/>
  <c r="D9" i="2"/>
  <c r="G13" i="2"/>
  <c r="C13" i="2"/>
  <c r="C14" i="2"/>
  <c r="A45" i="2"/>
  <c r="D14" i="2"/>
  <c r="I13" i="2"/>
  <c r="I29" i="2"/>
  <c r="E29" i="2"/>
  <c r="K43" i="2"/>
  <c r="B14" i="2"/>
  <c r="F45" i="2"/>
  <c r="F14" i="2"/>
  <c r="E14" i="2"/>
  <c r="E13" i="2"/>
  <c r="D13" i="2"/>
  <c r="F13" i="2"/>
  <c r="C9" i="2"/>
  <c r="F9" i="2"/>
  <c r="D7" i="2"/>
  <c r="B4" i="2"/>
  <c r="C45" i="2"/>
  <c r="K44" i="2"/>
  <c r="G45" i="2"/>
  <c r="E45" i="2"/>
  <c r="I45" i="2"/>
  <c r="D45" i="2"/>
  <c r="AD6" i="2" l="1"/>
  <c r="J7" i="2" s="1"/>
  <c r="H29" i="2"/>
  <c r="H45" i="2"/>
  <c r="H9" i="2"/>
  <c r="H13" i="2"/>
  <c r="P2" i="6"/>
  <c r="A2" i="6"/>
  <c r="C2" i="6" s="1"/>
  <c r="R37" i="6"/>
  <c r="T2" i="6"/>
  <c r="Q3" i="6"/>
  <c r="A30" i="2"/>
  <c r="F30" i="2"/>
  <c r="G14" i="2"/>
  <c r="K45" i="2"/>
  <c r="A31" i="2"/>
  <c r="E31" i="2" s="1"/>
  <c r="A15" i="2"/>
  <c r="F15" i="2" s="1"/>
  <c r="C31" i="2"/>
  <c r="D30" i="2"/>
  <c r="R3" i="6"/>
  <c r="T3" i="6"/>
  <c r="I15" i="2"/>
  <c r="A46" i="2"/>
  <c r="D15" i="2"/>
  <c r="E15" i="2"/>
  <c r="K6" i="2"/>
  <c r="J10" i="2"/>
  <c r="C30" i="2"/>
  <c r="AJ2" i="6"/>
  <c r="D31" i="2"/>
  <c r="AJ3" i="6"/>
  <c r="C46" i="2"/>
  <c r="B15" i="2"/>
  <c r="G30" i="2"/>
  <c r="G46" i="2"/>
  <c r="E46" i="2"/>
  <c r="S3" i="6"/>
  <c r="K8" i="2"/>
  <c r="E30" i="2"/>
  <c r="L43" i="2"/>
  <c r="F31" i="2"/>
  <c r="K9" i="2"/>
  <c r="B13" i="2"/>
  <c r="D46" i="2"/>
  <c r="L44" i="2"/>
  <c r="L45" i="2"/>
  <c r="F46" i="2"/>
  <c r="I46" i="2"/>
  <c r="K10" i="2"/>
  <c r="AE6" i="2" l="1"/>
  <c r="AB2" i="6"/>
  <c r="B29" i="2"/>
  <c r="B45" i="2" s="1"/>
  <c r="H14" i="2"/>
  <c r="B30" i="2"/>
  <c r="H30" i="2"/>
  <c r="H46" i="2"/>
  <c r="AH2" i="6"/>
  <c r="AC2" i="6"/>
  <c r="AF2" i="6" s="1"/>
  <c r="A3" i="6"/>
  <c r="C3" i="6" s="1"/>
  <c r="P3" i="6"/>
  <c r="AL2" i="6"/>
  <c r="R38" i="6"/>
  <c r="Q5" i="6"/>
  <c r="S5" i="6"/>
  <c r="T5" i="6"/>
  <c r="R5" i="6"/>
  <c r="I31" i="2"/>
  <c r="G31" i="2"/>
  <c r="M6" i="2"/>
  <c r="M9" i="2"/>
  <c r="C15" i="2"/>
  <c r="I30" i="2"/>
  <c r="G15" i="2"/>
  <c r="A47" i="2"/>
  <c r="I47" i="2"/>
  <c r="Q4" i="6"/>
  <c r="M44" i="2"/>
  <c r="M43" i="2"/>
  <c r="G47" i="2"/>
  <c r="E47" i="2"/>
  <c r="C47" i="2"/>
  <c r="F47" i="2"/>
  <c r="M45" i="2"/>
  <c r="AJ4" i="6"/>
  <c r="T4" i="6"/>
  <c r="S4" i="6"/>
  <c r="R4" i="6"/>
  <c r="L6" i="2"/>
  <c r="L9" i="2"/>
  <c r="L10" i="2"/>
  <c r="L8" i="2"/>
  <c r="M8" i="2"/>
  <c r="AF6" i="2" l="1"/>
  <c r="AG6" i="2"/>
  <c r="H15" i="2"/>
  <c r="B46" i="2"/>
  <c r="B38" i="2"/>
  <c r="B31" i="2"/>
  <c r="B47" i="2" s="1"/>
  <c r="H31" i="2"/>
  <c r="H47" i="2"/>
  <c r="AH3" i="6"/>
  <c r="D2" i="6"/>
  <c r="D15" i="6"/>
  <c r="AO2" i="6" s="1"/>
  <c r="K7" i="2"/>
  <c r="K26" i="2" s="1"/>
  <c r="AB3" i="6"/>
  <c r="P4" i="6"/>
  <c r="A4" i="6"/>
  <c r="C4" i="6" s="1"/>
  <c r="E3" i="6" s="1"/>
  <c r="AL3" i="6"/>
  <c r="AC3" i="6"/>
  <c r="AF3" i="6" s="1"/>
  <c r="R39" i="6"/>
  <c r="AV2" i="6"/>
  <c r="AJ5" i="6"/>
  <c r="AS2" i="6"/>
  <c r="D47" i="2"/>
  <c r="A48" i="2"/>
  <c r="AP2" i="6"/>
  <c r="A32" i="2"/>
  <c r="A16" i="2"/>
  <c r="N43" i="2"/>
  <c r="A33" i="2"/>
  <c r="I16" i="2"/>
  <c r="AR2" i="6"/>
  <c r="M10" i="2"/>
  <c r="A49" i="2"/>
  <c r="K11" i="2"/>
  <c r="F33" i="2"/>
  <c r="C32" i="2"/>
  <c r="D16" i="2"/>
  <c r="B16" i="2"/>
  <c r="O43" i="2"/>
  <c r="C16" i="2"/>
  <c r="F48" i="2"/>
  <c r="Q6" i="6"/>
  <c r="E49" i="2"/>
  <c r="N45" i="2"/>
  <c r="I32" i="2"/>
  <c r="E48" i="2"/>
  <c r="I48" i="2"/>
  <c r="G48" i="2"/>
  <c r="C48" i="2"/>
  <c r="N44" i="2"/>
  <c r="D48" i="2"/>
  <c r="E32" i="2"/>
  <c r="G32" i="2"/>
  <c r="F32" i="2"/>
  <c r="D32" i="2"/>
  <c r="G16" i="2"/>
  <c r="E16" i="2"/>
  <c r="F16" i="2"/>
  <c r="E33" i="2"/>
  <c r="D33" i="2"/>
  <c r="C33" i="2"/>
  <c r="O44" i="2"/>
  <c r="I49" i="2"/>
  <c r="F49" i="2"/>
  <c r="C49" i="2"/>
  <c r="O45" i="2"/>
  <c r="D49" i="2"/>
  <c r="T6" i="6"/>
  <c r="R6" i="6"/>
  <c r="N6" i="2"/>
  <c r="N8" i="2"/>
  <c r="N9" i="2"/>
  <c r="N10" i="2"/>
  <c r="AH6" i="2" l="1"/>
  <c r="H16" i="2"/>
  <c r="B32" i="2"/>
  <c r="B48" i="2" s="1"/>
  <c r="H32" i="2"/>
  <c r="H48" i="2"/>
  <c r="AT2" i="6"/>
  <c r="AI2" i="6"/>
  <c r="AH4" i="6"/>
  <c r="E15" i="6"/>
  <c r="AO3" i="6" s="1"/>
  <c r="E2" i="6"/>
  <c r="V2" i="6"/>
  <c r="F15" i="6"/>
  <c r="AO4" i="6" s="1"/>
  <c r="D3" i="6"/>
  <c r="K12" i="2"/>
  <c r="AC4" i="6"/>
  <c r="AF4" i="6" s="1"/>
  <c r="P5" i="6"/>
  <c r="A5" i="6"/>
  <c r="C5" i="6" s="1"/>
  <c r="AB4" i="6"/>
  <c r="AL4" i="6"/>
  <c r="L7" i="2"/>
  <c r="R40" i="6"/>
  <c r="K13" i="2"/>
  <c r="AR4" i="6"/>
  <c r="AP3" i="6"/>
  <c r="K14" i="2"/>
  <c r="AS4" i="6"/>
  <c r="G33" i="2"/>
  <c r="AK2" i="6"/>
  <c r="AS3" i="6"/>
  <c r="W2" i="6"/>
  <c r="Z2" i="6"/>
  <c r="K15" i="2"/>
  <c r="AV4" i="6"/>
  <c r="AJ6" i="6"/>
  <c r="S6" i="6"/>
  <c r="AV3" i="6"/>
  <c r="A50" i="2"/>
  <c r="E50" i="2"/>
  <c r="AR3" i="6"/>
  <c r="L11" i="2"/>
  <c r="Y2" i="6"/>
  <c r="G49" i="2"/>
  <c r="L15" i="2"/>
  <c r="I33" i="2"/>
  <c r="A17" i="2"/>
  <c r="F17" i="2"/>
  <c r="P44" i="2"/>
  <c r="D50" i="2"/>
  <c r="G17" i="2"/>
  <c r="AP4" i="6"/>
  <c r="C50" i="2"/>
  <c r="A18" i="2"/>
  <c r="P43" i="2"/>
  <c r="P45" i="2"/>
  <c r="F50" i="2"/>
  <c r="I50" i="2"/>
  <c r="C17" i="2"/>
  <c r="B17" i="2"/>
  <c r="D17" i="2"/>
  <c r="E17" i="2"/>
  <c r="I17" i="2"/>
  <c r="B18" i="2"/>
  <c r="I18" i="2"/>
  <c r="C18" i="2"/>
  <c r="F18" i="2"/>
  <c r="E18" i="2"/>
  <c r="D18" i="2"/>
  <c r="E4" i="6" l="1"/>
  <c r="F3" i="6"/>
  <c r="H17" i="2"/>
  <c r="K29" i="2"/>
  <c r="K27" i="2"/>
  <c r="K28" i="2"/>
  <c r="L29" i="2"/>
  <c r="H49" i="2"/>
  <c r="B33" i="2"/>
  <c r="B49" i="2" s="1"/>
  <c r="H33" i="2"/>
  <c r="AA2" i="6"/>
  <c r="AI3" i="6"/>
  <c r="AH5" i="6"/>
  <c r="AT3" i="6"/>
  <c r="AT4" i="6"/>
  <c r="G15" i="6"/>
  <c r="AO5" i="6" s="1"/>
  <c r="V3" i="6"/>
  <c r="L26" i="2"/>
  <c r="D4" i="6"/>
  <c r="F2" i="6"/>
  <c r="L12" i="2"/>
  <c r="M7" i="2"/>
  <c r="AB5" i="6"/>
  <c r="AL5" i="6"/>
  <c r="P6" i="6"/>
  <c r="A6" i="6"/>
  <c r="C6" i="6" s="1"/>
  <c r="AC5" i="6"/>
  <c r="AF5" i="6" s="1"/>
  <c r="R41" i="6"/>
  <c r="AS5" i="6"/>
  <c r="AV5" i="6"/>
  <c r="Q7" i="6"/>
  <c r="O6" i="2"/>
  <c r="O9" i="2"/>
  <c r="AJ7" i="6"/>
  <c r="G18" i="2"/>
  <c r="AP5" i="6"/>
  <c r="W3" i="6"/>
  <c r="L14" i="2"/>
  <c r="Y3" i="6"/>
  <c r="O10" i="2"/>
  <c r="T7" i="6"/>
  <c r="G50" i="2"/>
  <c r="AK3" i="6"/>
  <c r="A34" i="2"/>
  <c r="AR5" i="6"/>
  <c r="I34" i="2"/>
  <c r="C34" i="2"/>
  <c r="M11" i="2"/>
  <c r="L13" i="2"/>
  <c r="F34" i="2"/>
  <c r="Z3" i="6"/>
  <c r="Q8" i="6"/>
  <c r="R7" i="6"/>
  <c r="S7" i="6"/>
  <c r="E34" i="2"/>
  <c r="D34" i="2"/>
  <c r="G34" i="2"/>
  <c r="P6" i="2"/>
  <c r="S8" i="6"/>
  <c r="P8" i="2"/>
  <c r="P10" i="2"/>
  <c r="P9" i="2"/>
  <c r="O8" i="2"/>
  <c r="AJ6" i="2" l="1"/>
  <c r="AI6" i="2"/>
  <c r="E5" i="6"/>
  <c r="F4" i="6"/>
  <c r="L28" i="2"/>
  <c r="H18" i="2"/>
  <c r="L27" i="2"/>
  <c r="B34" i="2"/>
  <c r="B50" i="2" s="1"/>
  <c r="H34" i="2"/>
  <c r="H50" i="2"/>
  <c r="K42" i="2"/>
  <c r="AI4" i="6"/>
  <c r="AH6" i="6"/>
  <c r="AT5" i="6"/>
  <c r="H15" i="6"/>
  <c r="AO6" i="6" s="1"/>
  <c r="M26" i="2"/>
  <c r="D5" i="6"/>
  <c r="G2" i="6"/>
  <c r="V4" i="6"/>
  <c r="M12" i="2"/>
  <c r="N7" i="2"/>
  <c r="AL6" i="6"/>
  <c r="AC6" i="6"/>
  <c r="AF6" i="6" s="1"/>
  <c r="A7" i="6"/>
  <c r="C7" i="6" s="1"/>
  <c r="P7" i="6"/>
  <c r="AD2" i="6"/>
  <c r="AG2" i="6" s="1"/>
  <c r="AB6" i="6"/>
  <c r="R42" i="6"/>
  <c r="Y4" i="6"/>
  <c r="AV6" i="6"/>
  <c r="AK4" i="6"/>
  <c r="M15" i="2"/>
  <c r="R8" i="6"/>
  <c r="M13" i="2"/>
  <c r="A19" i="2"/>
  <c r="AS6" i="6"/>
  <c r="G19" i="2"/>
  <c r="AR6" i="6"/>
  <c r="Z4" i="6"/>
  <c r="A35" i="2"/>
  <c r="G35" i="2"/>
  <c r="AP6" i="6"/>
  <c r="D35" i="2"/>
  <c r="M14" i="2"/>
  <c r="AJ8" i="6"/>
  <c r="N11" i="2"/>
  <c r="N14" i="2" s="1"/>
  <c r="W4" i="6"/>
  <c r="A51" i="2"/>
  <c r="E35" i="2"/>
  <c r="T8" i="6"/>
  <c r="C35" i="2"/>
  <c r="F35" i="2"/>
  <c r="A36" i="2"/>
  <c r="Q9" i="6"/>
  <c r="E19" i="2"/>
  <c r="D19" i="2"/>
  <c r="F19" i="2"/>
  <c r="B19" i="2"/>
  <c r="I19" i="2"/>
  <c r="C19" i="2"/>
  <c r="G51" i="2"/>
  <c r="E51" i="2"/>
  <c r="D51" i="2"/>
  <c r="Q44" i="2"/>
  <c r="Q45" i="2"/>
  <c r="F51" i="2"/>
  <c r="C51" i="2"/>
  <c r="Q43" i="2"/>
  <c r="I51" i="2"/>
  <c r="C36" i="2"/>
  <c r="F36" i="2"/>
  <c r="D36" i="2"/>
  <c r="E36" i="2"/>
  <c r="T9" i="6"/>
  <c r="R9" i="6"/>
  <c r="S9" i="6"/>
  <c r="Q6" i="2"/>
  <c r="Q9" i="2"/>
  <c r="Q10" i="2"/>
  <c r="AK6" i="2" l="1"/>
  <c r="E6" i="6"/>
  <c r="F5" i="6"/>
  <c r="H19" i="2"/>
  <c r="M27" i="2"/>
  <c r="M28" i="2"/>
  <c r="M29" i="2"/>
  <c r="N28" i="2"/>
  <c r="B35" i="2"/>
  <c r="B51" i="2" s="1"/>
  <c r="H35" i="2"/>
  <c r="H51" i="2"/>
  <c r="L42" i="2"/>
  <c r="AI5" i="6"/>
  <c r="AH7" i="6"/>
  <c r="AI6" i="6" s="1"/>
  <c r="AT6" i="6"/>
  <c r="I15" i="6"/>
  <c r="AO7" i="6" s="1"/>
  <c r="AA3" i="6"/>
  <c r="AD3" i="6"/>
  <c r="AG3" i="6" s="1"/>
  <c r="N26" i="2"/>
  <c r="D6" i="6"/>
  <c r="H2" i="6"/>
  <c r="V5" i="6"/>
  <c r="N12" i="2"/>
  <c r="A8" i="6"/>
  <c r="C8" i="6" s="1"/>
  <c r="P8" i="6"/>
  <c r="O7" i="2"/>
  <c r="AB7" i="6"/>
  <c r="AC7" i="6"/>
  <c r="AF7" i="6" s="1"/>
  <c r="AL7" i="6"/>
  <c r="R43" i="6"/>
  <c r="A20" i="2"/>
  <c r="AR7" i="6"/>
  <c r="AV7" i="6"/>
  <c r="Y5" i="6"/>
  <c r="AJ9" i="6"/>
  <c r="A53" i="2"/>
  <c r="O11" i="2"/>
  <c r="G36" i="2"/>
  <c r="W5" i="6"/>
  <c r="G20" i="2"/>
  <c r="Q10" i="6"/>
  <c r="N15" i="2"/>
  <c r="A52" i="2"/>
  <c r="I35" i="2"/>
  <c r="Q8" i="2"/>
  <c r="N13" i="2"/>
  <c r="I36" i="2"/>
  <c r="A21" i="2"/>
  <c r="D21" i="2"/>
  <c r="R6" i="2"/>
  <c r="AK5" i="6"/>
  <c r="B21" i="2"/>
  <c r="R9" i="2"/>
  <c r="AS7" i="6"/>
  <c r="I21" i="2"/>
  <c r="Z5" i="6"/>
  <c r="F53" i="2"/>
  <c r="AP7" i="6"/>
  <c r="S43" i="2"/>
  <c r="D20" i="2"/>
  <c r="C20" i="2"/>
  <c r="F20" i="2"/>
  <c r="I20" i="2"/>
  <c r="E20" i="2"/>
  <c r="B20" i="2"/>
  <c r="S44" i="2"/>
  <c r="D53" i="2"/>
  <c r="I53" i="2"/>
  <c r="C53" i="2"/>
  <c r="E53" i="2"/>
  <c r="S45" i="2"/>
  <c r="AJ10" i="6"/>
  <c r="S10" i="6"/>
  <c r="G52" i="2"/>
  <c r="I52" i="2"/>
  <c r="R43" i="2"/>
  <c r="C52" i="2"/>
  <c r="D52" i="2"/>
  <c r="R44" i="2"/>
  <c r="E52" i="2"/>
  <c r="R45" i="2"/>
  <c r="F52" i="2"/>
  <c r="C21" i="2"/>
  <c r="E21" i="2"/>
  <c r="F21" i="2"/>
  <c r="R8" i="2"/>
  <c r="R10" i="2"/>
  <c r="AL6" i="2" l="1"/>
  <c r="E7" i="6"/>
  <c r="F6" i="6"/>
  <c r="N27" i="2"/>
  <c r="H20" i="2"/>
  <c r="N29" i="2"/>
  <c r="B36" i="2"/>
  <c r="B52" i="2" s="1"/>
  <c r="H52" i="2"/>
  <c r="H36" i="2"/>
  <c r="M42" i="2"/>
  <c r="AH8" i="6"/>
  <c r="AT7" i="6"/>
  <c r="J15" i="6"/>
  <c r="AO8" i="6" s="1"/>
  <c r="O26" i="2"/>
  <c r="AA4" i="6"/>
  <c r="AD4" i="6"/>
  <c r="AG4" i="6" s="1"/>
  <c r="P7" i="2"/>
  <c r="D7" i="6"/>
  <c r="I2" i="6"/>
  <c r="V6" i="6"/>
  <c r="AQ6" i="2"/>
  <c r="O12" i="2"/>
  <c r="AL8" i="6"/>
  <c r="P9" i="6"/>
  <c r="A9" i="6"/>
  <c r="C9" i="6" s="1"/>
  <c r="AB8" i="6"/>
  <c r="AC8" i="6"/>
  <c r="AF8" i="6" s="1"/>
  <c r="R44" i="6"/>
  <c r="W6" i="6"/>
  <c r="AS8" i="6"/>
  <c r="O15" i="2"/>
  <c r="T10" i="6"/>
  <c r="AK6" i="6"/>
  <c r="G21" i="2"/>
  <c r="P11" i="2"/>
  <c r="G53" i="2"/>
  <c r="O14" i="2"/>
  <c r="AR8" i="6"/>
  <c r="R10" i="6"/>
  <c r="AP8" i="6"/>
  <c r="Z6" i="6"/>
  <c r="A37" i="2"/>
  <c r="Y6" i="6"/>
  <c r="O13" i="2"/>
  <c r="AV8" i="6"/>
  <c r="A54" i="2"/>
  <c r="I37" i="2"/>
  <c r="G37" i="2"/>
  <c r="F37" i="2"/>
  <c r="D37" i="2"/>
  <c r="C37" i="2"/>
  <c r="E37" i="2"/>
  <c r="F54" i="2"/>
  <c r="I54" i="2"/>
  <c r="T45" i="2"/>
  <c r="E54" i="2"/>
  <c r="D54" i="2"/>
  <c r="T44" i="2"/>
  <c r="C54" i="2"/>
  <c r="T43" i="2"/>
  <c r="E8" i="6" l="1"/>
  <c r="F7" i="6"/>
  <c r="O27" i="2"/>
  <c r="H21" i="2"/>
  <c r="O29" i="2"/>
  <c r="O28" i="2"/>
  <c r="B37" i="2"/>
  <c r="B53" i="2" s="1"/>
  <c r="H37" i="2"/>
  <c r="H53" i="2"/>
  <c r="N42" i="2"/>
  <c r="AI7" i="6"/>
  <c r="AH9" i="6"/>
  <c r="AT8" i="6"/>
  <c r="K15" i="6"/>
  <c r="AO9" i="6" s="1"/>
  <c r="Q7" i="2"/>
  <c r="P26" i="2"/>
  <c r="P12" i="2"/>
  <c r="AD5" i="6"/>
  <c r="AG5" i="6" s="1"/>
  <c r="AA5" i="6"/>
  <c r="V7" i="6"/>
  <c r="D8" i="6"/>
  <c r="J2" i="6"/>
  <c r="AB9" i="6"/>
  <c r="AC9" i="6"/>
  <c r="AF9" i="6" s="1"/>
  <c r="A10" i="6"/>
  <c r="C10" i="6" s="1"/>
  <c r="P10" i="6"/>
  <c r="AL9" i="6"/>
  <c r="R45" i="6"/>
  <c r="A38" i="2"/>
  <c r="AK7" i="6"/>
  <c r="Q11" i="2"/>
  <c r="I38" i="2"/>
  <c r="Q11" i="6"/>
  <c r="P13" i="2"/>
  <c r="AP9" i="6"/>
  <c r="Z7" i="6"/>
  <c r="Y7" i="6"/>
  <c r="T11" i="6"/>
  <c r="P14" i="2"/>
  <c r="S6" i="2"/>
  <c r="G54" i="2"/>
  <c r="AJ11" i="6"/>
  <c r="AR9" i="6"/>
  <c r="S9" i="2"/>
  <c r="A22" i="2"/>
  <c r="AV9" i="6"/>
  <c r="AS9" i="6"/>
  <c r="S11" i="6"/>
  <c r="P15" i="2"/>
  <c r="R11" i="6"/>
  <c r="S8" i="2"/>
  <c r="S10" i="2"/>
  <c r="W7" i="6"/>
  <c r="G38" i="2"/>
  <c r="A55" i="2"/>
  <c r="E38" i="2"/>
  <c r="F38" i="2"/>
  <c r="D38" i="2"/>
  <c r="C38" i="2"/>
  <c r="G22" i="2"/>
  <c r="I22" i="2"/>
  <c r="F22" i="2"/>
  <c r="D22" i="2"/>
  <c r="C22" i="2"/>
  <c r="E22" i="2"/>
  <c r="B22" i="2"/>
  <c r="F55" i="2"/>
  <c r="E55" i="2"/>
  <c r="D55" i="2"/>
  <c r="C55" i="2"/>
  <c r="AM6" i="2" l="1"/>
  <c r="E9" i="6"/>
  <c r="F8" i="6"/>
  <c r="H22" i="2"/>
  <c r="P27" i="2"/>
  <c r="P28" i="2"/>
  <c r="P29" i="2"/>
  <c r="H38" i="2"/>
  <c r="H54" i="2"/>
  <c r="B54" i="2"/>
  <c r="Q12" i="2"/>
  <c r="O42" i="2"/>
  <c r="AI8" i="6"/>
  <c r="AH10" i="6"/>
  <c r="AT9" i="6"/>
  <c r="L15" i="6"/>
  <c r="AO10" i="6" s="1"/>
  <c r="R7" i="2"/>
  <c r="Q26" i="2"/>
  <c r="V8" i="6"/>
  <c r="AD6" i="6"/>
  <c r="AG6" i="6" s="1"/>
  <c r="AA6" i="6"/>
  <c r="D9" i="6"/>
  <c r="K2" i="6"/>
  <c r="AB10" i="6"/>
  <c r="P11" i="6"/>
  <c r="A11" i="6"/>
  <c r="C11" i="6" s="1"/>
  <c r="AC10" i="6"/>
  <c r="AF10" i="6" s="1"/>
  <c r="AL10" i="6"/>
  <c r="R46" i="6"/>
  <c r="A23" i="2"/>
  <c r="Y8" i="6"/>
  <c r="A39" i="2"/>
  <c r="Q15" i="2"/>
  <c r="E39" i="2"/>
  <c r="Q12" i="6"/>
  <c r="Q14" i="2"/>
  <c r="G39" i="2"/>
  <c r="D39" i="2"/>
  <c r="AP10" i="6"/>
  <c r="C39" i="2"/>
  <c r="AR10" i="6"/>
  <c r="I55" i="2"/>
  <c r="AK8" i="6"/>
  <c r="A40" i="2"/>
  <c r="F39" i="2"/>
  <c r="W8" i="6"/>
  <c r="AV10" i="6"/>
  <c r="G55" i="2"/>
  <c r="R11" i="2"/>
  <c r="AJ12" i="6"/>
  <c r="T12" i="6"/>
  <c r="Q13" i="2"/>
  <c r="G23" i="2"/>
  <c r="E40" i="2"/>
  <c r="C40" i="2"/>
  <c r="Z8" i="6"/>
  <c r="AS10" i="6"/>
  <c r="E23" i="2"/>
  <c r="D23" i="2"/>
  <c r="F23" i="2"/>
  <c r="C23" i="2"/>
  <c r="I23" i="2"/>
  <c r="B23" i="2"/>
  <c r="S12" i="6"/>
  <c r="R12" i="6"/>
  <c r="T6" i="2"/>
  <c r="F40" i="2"/>
  <c r="D40" i="2"/>
  <c r="T10" i="2"/>
  <c r="T9" i="2"/>
  <c r="T8" i="2"/>
  <c r="AN6" i="2" l="1"/>
  <c r="E10" i="6"/>
  <c r="F9" i="6"/>
  <c r="H23" i="2"/>
  <c r="Q28" i="2"/>
  <c r="Q27" i="2"/>
  <c r="Q29" i="2"/>
  <c r="B39" i="2"/>
  <c r="B55" i="2" s="1"/>
  <c r="H39" i="2"/>
  <c r="H55" i="2"/>
  <c r="R47" i="6"/>
  <c r="P42" i="2"/>
  <c r="AI9" i="6"/>
  <c r="AH11" i="6"/>
  <c r="AT10" i="6"/>
  <c r="M15" i="6"/>
  <c r="AO11" i="6" s="1"/>
  <c r="R12" i="2"/>
  <c r="S7" i="2"/>
  <c r="R26" i="2"/>
  <c r="V9" i="6"/>
  <c r="AD7" i="6"/>
  <c r="AG7" i="6" s="1"/>
  <c r="AA7" i="6"/>
  <c r="D10" i="6"/>
  <c r="L2" i="6"/>
  <c r="AB11" i="6"/>
  <c r="A12" i="6"/>
  <c r="C12" i="6" s="1"/>
  <c r="P12" i="6"/>
  <c r="AC11" i="6"/>
  <c r="AF11" i="6" s="1"/>
  <c r="AL11" i="6"/>
  <c r="Q13" i="6"/>
  <c r="G40" i="2"/>
  <c r="Z9" i="6"/>
  <c r="AR11" i="6"/>
  <c r="AV11" i="6"/>
  <c r="I40" i="2"/>
  <c r="W9" i="6"/>
  <c r="A24" i="2"/>
  <c r="A56" i="2"/>
  <c r="AP11" i="6"/>
  <c r="AJ13" i="6"/>
  <c r="Y9" i="6"/>
  <c r="R14" i="2"/>
  <c r="AS11" i="6"/>
  <c r="AK9" i="6"/>
  <c r="R13" i="2"/>
  <c r="D24" i="2"/>
  <c r="B24" i="2"/>
  <c r="I24" i="2"/>
  <c r="D56" i="2"/>
  <c r="F56" i="2"/>
  <c r="C56" i="2"/>
  <c r="I39" i="2"/>
  <c r="Q14" i="6"/>
  <c r="R15" i="2"/>
  <c r="S11" i="2"/>
  <c r="F24" i="2"/>
  <c r="C24" i="2"/>
  <c r="E24" i="2"/>
  <c r="G56" i="2"/>
  <c r="E56" i="2"/>
  <c r="E11" i="6" l="1"/>
  <c r="F10" i="6"/>
  <c r="R29" i="2"/>
  <c r="R28" i="2"/>
  <c r="R27" i="2"/>
  <c r="B40" i="2"/>
  <c r="B56" i="2" s="1"/>
  <c r="H56" i="2"/>
  <c r="H40" i="2"/>
  <c r="P14" i="6"/>
  <c r="R48" i="6"/>
  <c r="R49" i="6" s="1"/>
  <c r="P13" i="6"/>
  <c r="AH13" i="6" s="1"/>
  <c r="A13" i="6"/>
  <c r="C13" i="6" s="1"/>
  <c r="S26" i="2"/>
  <c r="Q42" i="2"/>
  <c r="AI10" i="6"/>
  <c r="AH12" i="6"/>
  <c r="AT11" i="6"/>
  <c r="N15" i="6"/>
  <c r="AO12" i="6" s="1"/>
  <c r="S12" i="2"/>
  <c r="AD8" i="6"/>
  <c r="AG8" i="6" s="1"/>
  <c r="AA8" i="6"/>
  <c r="T7" i="2"/>
  <c r="R42" i="2" s="1"/>
  <c r="V10" i="6"/>
  <c r="D11" i="6"/>
  <c r="M2" i="6"/>
  <c r="AB12" i="6"/>
  <c r="AL12" i="6"/>
  <c r="AL13" i="6"/>
  <c r="AC12" i="6"/>
  <c r="AF12" i="6" s="1"/>
  <c r="Z10" i="6"/>
  <c r="S13" i="2"/>
  <c r="R13" i="6"/>
  <c r="V6" i="2"/>
  <c r="AK10" i="6"/>
  <c r="W10" i="6"/>
  <c r="AV12" i="6"/>
  <c r="I56" i="2"/>
  <c r="U6" i="2"/>
  <c r="Q16" i="6"/>
  <c r="U8" i="2"/>
  <c r="G24" i="2"/>
  <c r="AR12" i="6"/>
  <c r="S14" i="2"/>
  <c r="S13" i="6"/>
  <c r="T13" i="6"/>
  <c r="S15" i="2"/>
  <c r="AS12" i="6"/>
  <c r="T11" i="2"/>
  <c r="T15" i="2" s="1"/>
  <c r="T13" i="2"/>
  <c r="Y10" i="6"/>
  <c r="U10" i="2"/>
  <c r="AP12" i="6"/>
  <c r="U9" i="2"/>
  <c r="AO6" i="2" l="1"/>
  <c r="U7" i="2" s="1"/>
  <c r="S42" i="2" s="1"/>
  <c r="AP6" i="2"/>
  <c r="E12" i="6"/>
  <c r="F11" i="6"/>
  <c r="S27" i="2"/>
  <c r="H24" i="2"/>
  <c r="S28" i="2"/>
  <c r="S29" i="2"/>
  <c r="T29" i="2"/>
  <c r="T27" i="2"/>
  <c r="P16" i="6"/>
  <c r="AB13" i="6"/>
  <c r="AC13" i="6"/>
  <c r="AF13" i="6" s="1"/>
  <c r="AI12" i="6"/>
  <c r="AI11" i="6"/>
  <c r="AT12" i="6"/>
  <c r="D13" i="6"/>
  <c r="O15" i="6"/>
  <c r="AO13" i="6" s="1"/>
  <c r="AD9" i="6"/>
  <c r="AG9" i="6" s="1"/>
  <c r="AA9" i="6"/>
  <c r="T12" i="2"/>
  <c r="T26" i="2"/>
  <c r="V11" i="6"/>
  <c r="D12" i="6"/>
  <c r="N2" i="6"/>
  <c r="O2" i="6"/>
  <c r="V13" i="6" s="1"/>
  <c r="AR13" i="6"/>
  <c r="U11" i="2"/>
  <c r="AS13" i="6"/>
  <c r="W13" i="6"/>
  <c r="Y13" i="6"/>
  <c r="Q15" i="6"/>
  <c r="Z13" i="6"/>
  <c r="Y11" i="6"/>
  <c r="AV13" i="6"/>
  <c r="T14" i="2"/>
  <c r="AK11" i="6"/>
  <c r="AK13" i="6"/>
  <c r="Z11" i="6"/>
  <c r="W11" i="6"/>
  <c r="AP13" i="6"/>
  <c r="V7" i="2" l="1"/>
  <c r="T42" i="2" s="1"/>
  <c r="T28" i="2"/>
  <c r="P15" i="6"/>
  <c r="U26" i="2"/>
  <c r="U12" i="2"/>
  <c r="AT13" i="6"/>
  <c r="AD10" i="6"/>
  <c r="AG10" i="6" s="1"/>
  <c r="AA10" i="6"/>
  <c r="V12" i="6"/>
  <c r="AK12" i="6"/>
  <c r="U15" i="2"/>
  <c r="U14" i="2"/>
  <c r="W12" i="6"/>
  <c r="Y12" i="6"/>
  <c r="Z12" i="6"/>
  <c r="U13" i="2"/>
  <c r="U29" i="2" l="1"/>
  <c r="U28" i="2"/>
  <c r="U27" i="2"/>
  <c r="AD11" i="6"/>
  <c r="AG11" i="6" s="1"/>
  <c r="AA11" i="6"/>
  <c r="AA13" i="6"/>
  <c r="AD13" i="6"/>
  <c r="AG13" i="6" s="1"/>
  <c r="AA12" i="6" l="1"/>
  <c r="AD12" i="6"/>
  <c r="AG12" i="6" s="1"/>
</calcChain>
</file>

<file path=xl/sharedStrings.xml><?xml version="1.0" encoding="utf-8"?>
<sst xmlns="http://schemas.openxmlformats.org/spreadsheetml/2006/main" count="55" uniqueCount="24">
  <si>
    <t>Bid</t>
  </si>
  <si>
    <t>Ask</t>
  </si>
  <si>
    <t>S</t>
  </si>
  <si>
    <t>Split B&amp;A</t>
  </si>
  <si>
    <t>Symbol Check</t>
  </si>
  <si>
    <t>Spreads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</si>
  <si>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</si>
  <si>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</si>
  <si>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</si>
  <si>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</si>
  <si>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</si>
  <si>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</si>
  <si>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</si>
  <si>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</si>
  <si>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One Month Calendar Spreads</t>
  </si>
  <si>
    <t>Symbols</t>
  </si>
  <si>
    <t xml:space="preserve">  Copyright © 2015</t>
  </si>
  <si>
    <t>LastTradeToday</t>
  </si>
  <si>
    <t>Three Month Calendar Spreads</t>
  </si>
  <si>
    <t>Y_Settlement</t>
  </si>
  <si>
    <t>Designed by Thom Hartle</t>
  </si>
  <si>
    <t xml:space="preserve">Current Time: </t>
  </si>
  <si>
    <t>ET</t>
  </si>
  <si>
    <t>CQG Crude Oil Forward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</si>
</sst>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0.000"/>
    <numFmt numFmtId="166" formatCode="0.0000"/>
    <numFmt numFmtId="167" formatCode="h:mm:ss;@"/>
  </numFmts>
  <fonts count="3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9.5"/>
      <color theme="1"/>
      <name val="Cambria"/>
      <family val="1"/>
    </font>
    <font>
      <b/>
      <sz val="9.5"/>
      <color theme="0"/>
      <name val="Cambria"/>
      <family val="1"/>
    </font>
    <font>
      <b/>
      <sz val="13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sz val="13"/>
      <color theme="0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1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85">
    <xf numFmtId="0" fontId="0" fillId="0" borderId="0" xfId="0"/>
    <xf numFmtId="2" fontId="3" fillId="3" borderId="0" xfId="0" applyNumberFormat="1" applyFont="1" applyFill="1" applyBorder="1" applyAlignment="1">
      <alignment horizontal="center" shrinkToFit="1"/>
    </xf>
    <xf numFmtId="0" fontId="3" fillId="3" borderId="0" xfId="0" applyFont="1" applyFill="1" applyBorder="1" applyAlignment="1">
      <alignment horizontal="center" shrinkToFit="1"/>
    </xf>
    <xf numFmtId="2" fontId="8" fillId="3" borderId="3" xfId="0" applyNumberFormat="1" applyFont="1" applyFill="1" applyBorder="1" applyAlignment="1">
      <alignment horizontal="center" vertical="center" shrinkToFit="1"/>
    </xf>
    <xf numFmtId="1" fontId="8" fillId="3" borderId="0" xfId="0" applyNumberFormat="1" applyFont="1" applyFill="1" applyBorder="1" applyAlignment="1">
      <alignment horizontal="center" vertical="center" shrinkToFit="1"/>
    </xf>
    <xf numFmtId="2" fontId="8" fillId="3" borderId="0" xfId="0" applyNumberFormat="1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shrinkToFit="1"/>
    </xf>
    <xf numFmtId="0" fontId="7" fillId="4" borderId="11" xfId="0" applyFont="1" applyFill="1" applyBorder="1" applyAlignment="1">
      <alignment horizontal="center" shrinkToFit="1"/>
    </xf>
    <xf numFmtId="2" fontId="7" fillId="2" borderId="10" xfId="0" applyNumberFormat="1" applyFont="1" applyFill="1" applyBorder="1" applyAlignment="1">
      <alignment shrinkToFit="1"/>
    </xf>
    <xf numFmtId="3" fontId="7" fillId="2" borderId="17" xfId="0" applyNumberFormat="1" applyFont="1" applyFill="1" applyBorder="1" applyAlignment="1">
      <alignment shrinkToFit="1"/>
    </xf>
    <xf numFmtId="2" fontId="7" fillId="2" borderId="10" xfId="0" applyNumberFormat="1" applyFont="1" applyFill="1" applyBorder="1" applyAlignment="1">
      <alignment horizontal="center" shrinkToFit="1"/>
    </xf>
    <xf numFmtId="0" fontId="14" fillId="11" borderId="12" xfId="0" applyFont="1" applyFill="1" applyBorder="1" applyAlignment="1">
      <alignment horizontal="center" vertical="center" shrinkToFit="1"/>
    </xf>
    <xf numFmtId="0" fontId="14" fillId="11" borderId="11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2" fontId="15" fillId="2" borderId="10" xfId="0" applyNumberFormat="1" applyFont="1" applyFill="1" applyBorder="1" applyAlignment="1">
      <alignment shrinkToFit="1"/>
    </xf>
    <xf numFmtId="2" fontId="11" fillId="5" borderId="13" xfId="0" applyNumberFormat="1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shrinkToFit="1"/>
    </xf>
    <xf numFmtId="0" fontId="3" fillId="3" borderId="39" xfId="0" applyFont="1" applyFill="1" applyBorder="1" applyAlignment="1">
      <alignment horizontal="center" shrinkToFit="1"/>
    </xf>
    <xf numFmtId="0" fontId="14" fillId="11" borderId="41" xfId="0" applyFont="1" applyFill="1" applyBorder="1" applyAlignment="1">
      <alignment horizontal="center" vertical="center" shrinkToFit="1"/>
    </xf>
    <xf numFmtId="0" fontId="14" fillId="11" borderId="42" xfId="0" applyFont="1" applyFill="1" applyBorder="1" applyAlignment="1">
      <alignment horizontal="center" vertical="center" shrinkToFit="1"/>
    </xf>
    <xf numFmtId="0" fontId="14" fillId="3" borderId="36" xfId="0" applyFont="1" applyFill="1" applyBorder="1" applyAlignment="1">
      <alignment horizontal="center" vertical="center" shrinkToFit="1"/>
    </xf>
    <xf numFmtId="2" fontId="3" fillId="3" borderId="43" xfId="0" applyNumberFormat="1" applyFont="1" applyFill="1" applyBorder="1" applyAlignment="1">
      <alignment horizontal="center" shrinkToFit="1"/>
    </xf>
    <xf numFmtId="2" fontId="3" fillId="3" borderId="44" xfId="0" applyNumberFormat="1" applyFont="1" applyFill="1" applyBorder="1" applyAlignment="1">
      <alignment horizontal="center" shrinkToFit="1"/>
    </xf>
    <xf numFmtId="2" fontId="3" fillId="3" borderId="46" xfId="0" applyNumberFormat="1" applyFont="1" applyFill="1" applyBorder="1" applyAlignment="1">
      <alignment horizontal="center" shrinkToFit="1"/>
    </xf>
    <xf numFmtId="1" fontId="7" fillId="5" borderId="24" xfId="0" applyNumberFormat="1" applyFont="1" applyFill="1" applyBorder="1" applyAlignment="1" applyProtection="1">
      <alignment horizontal="center" shrinkToFit="1"/>
      <protection locked="0"/>
    </xf>
    <xf numFmtId="1" fontId="7" fillId="5" borderId="33" xfId="0" applyNumberFormat="1" applyFont="1" applyFill="1" applyBorder="1" applyAlignment="1" applyProtection="1">
      <alignment horizontal="center" shrinkToFit="1"/>
      <protection locked="0"/>
    </xf>
    <xf numFmtId="1" fontId="19" fillId="5" borderId="24" xfId="0" applyNumberFormat="1" applyFont="1" applyFill="1" applyBorder="1" applyAlignment="1">
      <alignment horizontal="right" shrinkToFit="1"/>
    </xf>
    <xf numFmtId="1" fontId="17" fillId="5" borderId="24" xfId="0" applyNumberFormat="1" applyFont="1" applyFill="1" applyBorder="1" applyAlignment="1">
      <alignment horizontal="right" shrinkToFit="1"/>
    </xf>
    <xf numFmtId="1" fontId="18" fillId="5" borderId="24" xfId="0" applyNumberFormat="1" applyFont="1" applyFill="1" applyBorder="1" applyAlignment="1">
      <alignment horizontal="right" shrinkToFit="1"/>
    </xf>
    <xf numFmtId="0" fontId="6" fillId="3" borderId="53" xfId="0" applyFont="1" applyFill="1" applyBorder="1" applyAlignment="1" applyProtection="1">
      <alignment horizontal="center" vertical="center" shrinkToFit="1"/>
    </xf>
    <xf numFmtId="0" fontId="7" fillId="11" borderId="16" xfId="0" quotePrefix="1" applyFont="1" applyFill="1" applyBorder="1" applyAlignment="1">
      <alignment horizontal="center" shrinkToFit="1"/>
    </xf>
    <xf numFmtId="0" fontId="23" fillId="2" borderId="48" xfId="0" applyFont="1" applyFill="1" applyBorder="1" applyAlignment="1">
      <alignment horizontal="center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0" fontId="23" fillId="2" borderId="49" xfId="0" applyFont="1" applyFill="1" applyBorder="1" applyAlignment="1">
      <alignment horizontal="center" vertical="center" shrinkToFit="1"/>
    </xf>
    <xf numFmtId="0" fontId="25" fillId="2" borderId="46" xfId="0" applyFont="1" applyFill="1" applyBorder="1" applyAlignment="1">
      <alignment horizontal="center" shrinkToFit="1"/>
    </xf>
    <xf numFmtId="0" fontId="25" fillId="2" borderId="0" xfId="0" applyFont="1" applyFill="1" applyBorder="1" applyAlignment="1">
      <alignment horizontal="center" shrinkToFit="1"/>
    </xf>
    <xf numFmtId="0" fontId="25" fillId="2" borderId="47" xfId="0" applyFont="1" applyFill="1" applyBorder="1" applyAlignment="1">
      <alignment horizontal="center" shrinkToFit="1"/>
    </xf>
    <xf numFmtId="0" fontId="7" fillId="11" borderId="57" xfId="0" quotePrefix="1" applyFont="1" applyFill="1" applyBorder="1" applyAlignment="1">
      <alignment horizontal="center" shrinkToFit="1"/>
    </xf>
    <xf numFmtId="2" fontId="15" fillId="2" borderId="58" xfId="0" applyNumberFormat="1" applyFont="1" applyFill="1" applyBorder="1" applyAlignment="1">
      <alignment shrinkToFit="1"/>
    </xf>
    <xf numFmtId="2" fontId="7" fillId="2" borderId="58" xfId="0" applyNumberFormat="1" applyFont="1" applyFill="1" applyBorder="1" applyAlignment="1">
      <alignment shrinkToFit="1"/>
    </xf>
    <xf numFmtId="1" fontId="19" fillId="5" borderId="8" xfId="0" applyNumberFormat="1" applyFont="1" applyFill="1" applyBorder="1" applyAlignment="1">
      <alignment horizontal="right" shrinkToFit="1"/>
    </xf>
    <xf numFmtId="1" fontId="7" fillId="5" borderId="8" xfId="0" applyNumberFormat="1" applyFont="1" applyFill="1" applyBorder="1" applyAlignment="1" applyProtection="1">
      <alignment horizontal="center" shrinkToFit="1"/>
      <protection locked="0"/>
    </xf>
    <xf numFmtId="1" fontId="17" fillId="5" borderId="8" xfId="0" applyNumberFormat="1" applyFont="1" applyFill="1" applyBorder="1" applyAlignment="1">
      <alignment horizontal="right" shrinkToFit="1"/>
    </xf>
    <xf numFmtId="1" fontId="18" fillId="5" borderId="8" xfId="0" applyNumberFormat="1" applyFont="1" applyFill="1" applyBorder="1" applyAlignment="1">
      <alignment horizontal="right" shrinkToFit="1"/>
    </xf>
    <xf numFmtId="1" fontId="7" fillId="5" borderId="27" xfId="0" applyNumberFormat="1" applyFont="1" applyFill="1" applyBorder="1" applyAlignment="1" applyProtection="1">
      <alignment horizontal="center" shrinkToFit="1"/>
      <protection locked="0"/>
    </xf>
    <xf numFmtId="0" fontId="25" fillId="2" borderId="0" xfId="0" applyFont="1" applyFill="1" applyAlignment="1">
      <alignment shrinkToFit="1"/>
    </xf>
    <xf numFmtId="0" fontId="3" fillId="2" borderId="0" xfId="0" applyFont="1" applyFill="1" applyAlignment="1">
      <alignment shrinkToFit="1"/>
    </xf>
    <xf numFmtId="0" fontId="6" fillId="6" borderId="4" xfId="1" applyFont="1" applyFill="1" applyBorder="1" applyAlignment="1">
      <alignment horizontal="center" vertical="center" shrinkToFit="1"/>
    </xf>
    <xf numFmtId="0" fontId="16" fillId="4" borderId="28" xfId="0" applyFont="1" applyFill="1" applyBorder="1" applyAlignment="1">
      <alignment horizontal="center" shrinkToFit="1"/>
    </xf>
    <xf numFmtId="0" fontId="16" fillId="4" borderId="29" xfId="0" applyFont="1" applyFill="1" applyBorder="1" applyAlignment="1">
      <alignment horizontal="center" shrinkToFit="1"/>
    </xf>
    <xf numFmtId="0" fontId="16" fillId="4" borderId="30" xfId="0" applyFont="1" applyFill="1" applyBorder="1" applyAlignment="1">
      <alignment horizontal="center" shrinkToFit="1"/>
    </xf>
    <xf numFmtId="0" fontId="16" fillId="4" borderId="31" xfId="0" applyFont="1" applyFill="1" applyBorder="1" applyAlignment="1">
      <alignment horizontal="center" shrinkToFit="1"/>
    </xf>
    <xf numFmtId="0" fontId="16" fillId="4" borderId="32" xfId="0" applyFont="1" applyFill="1" applyBorder="1" applyAlignment="1">
      <alignment horizontal="center" shrinkToFit="1"/>
    </xf>
    <xf numFmtId="0" fontId="16" fillId="4" borderId="51" xfId="0" applyFont="1" applyFill="1" applyBorder="1" applyAlignment="1">
      <alignment horizontal="center" shrinkToFit="1"/>
    </xf>
    <xf numFmtId="0" fontId="14" fillId="11" borderId="54" xfId="0" applyFont="1" applyFill="1" applyBorder="1" applyAlignment="1">
      <alignment horizontal="center" vertical="center" shrinkToFit="1"/>
    </xf>
    <xf numFmtId="2" fontId="7" fillId="2" borderId="11" xfId="0" applyNumberFormat="1" applyFont="1" applyFill="1" applyBorder="1" applyAlignment="1">
      <alignment horizontal="center" shrinkToFit="1"/>
    </xf>
    <xf numFmtId="165" fontId="10" fillId="3" borderId="0" xfId="0" applyNumberFormat="1" applyFont="1" applyFill="1" applyBorder="1" applyAlignment="1">
      <alignment horizontal="center" vertical="center" shrinkToFit="1"/>
    </xf>
    <xf numFmtId="0" fontId="11" fillId="5" borderId="14" xfId="0" applyFont="1" applyFill="1" applyBorder="1" applyAlignment="1">
      <alignment horizontal="center" vertical="center" shrinkToFit="1"/>
    </xf>
    <xf numFmtId="0" fontId="11" fillId="5" borderId="15" xfId="0" applyFont="1" applyFill="1" applyBorder="1" applyAlignment="1">
      <alignment horizontal="center" vertical="center" shrinkToFit="1"/>
    </xf>
    <xf numFmtId="2" fontId="24" fillId="2" borderId="0" xfId="0" applyNumberFormat="1" applyFont="1" applyFill="1" applyBorder="1" applyAlignment="1">
      <alignment horizontal="center" shrinkToFit="1"/>
    </xf>
    <xf numFmtId="2" fontId="24" fillId="2" borderId="37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shrinkToFit="1"/>
    </xf>
    <xf numFmtId="2" fontId="25" fillId="2" borderId="46" xfId="0" applyNumberFormat="1" applyFont="1" applyFill="1" applyBorder="1" applyAlignment="1">
      <alignment horizontal="center" shrinkToFit="1"/>
    </xf>
    <xf numFmtId="2" fontId="25" fillId="2" borderId="0" xfId="0" applyNumberFormat="1" applyFont="1" applyFill="1" applyBorder="1" applyAlignment="1">
      <alignment horizontal="center" shrinkToFit="1"/>
    </xf>
    <xf numFmtId="2" fontId="25" fillId="2" borderId="47" xfId="0" applyNumberFormat="1" applyFont="1" applyFill="1" applyBorder="1" applyAlignment="1">
      <alignment horizontal="center" shrinkToFit="1"/>
    </xf>
    <xf numFmtId="2" fontId="25" fillId="2" borderId="0" xfId="0" applyNumberFormat="1" applyFont="1" applyFill="1" applyBorder="1" applyAlignment="1">
      <alignment horizontal="right" shrinkToFit="1"/>
    </xf>
    <xf numFmtId="0" fontId="25" fillId="2" borderId="0" xfId="0" applyFont="1" applyFill="1" applyBorder="1" applyAlignment="1">
      <alignment shrinkToFit="1"/>
    </xf>
    <xf numFmtId="0" fontId="25" fillId="2" borderId="47" xfId="0" applyFont="1" applyFill="1" applyBorder="1" applyAlignment="1">
      <alignment shrinkToFit="1"/>
    </xf>
    <xf numFmtId="0" fontId="25" fillId="2" borderId="0" xfId="0" applyFont="1" applyFill="1" applyBorder="1" applyAlignment="1">
      <alignment horizontal="right" shrinkToFit="1"/>
    </xf>
    <xf numFmtId="2" fontId="3" fillId="3" borderId="50" xfId="0" applyNumberFormat="1" applyFont="1" applyFill="1" applyBorder="1" applyAlignment="1">
      <alignment horizontal="center" shrinkToFit="1"/>
    </xf>
    <xf numFmtId="2" fontId="3" fillId="3" borderId="31" xfId="0" applyNumberFormat="1" applyFont="1" applyFill="1" applyBorder="1" applyAlignment="1">
      <alignment horizontal="center" shrinkToFit="1"/>
    </xf>
    <xf numFmtId="2" fontId="3" fillId="3" borderId="31" xfId="0" applyNumberFormat="1" applyFont="1" applyFill="1" applyBorder="1" applyAlignment="1">
      <alignment horizontal="right" shrinkToFit="1"/>
    </xf>
    <xf numFmtId="0" fontId="3" fillId="3" borderId="31" xfId="0" applyFont="1" applyFill="1" applyBorder="1" applyAlignment="1">
      <alignment shrinkToFit="1"/>
    </xf>
    <xf numFmtId="0" fontId="3" fillId="3" borderId="51" xfId="0" applyFont="1" applyFill="1" applyBorder="1" applyAlignment="1">
      <alignment shrinkToFit="1"/>
    </xf>
    <xf numFmtId="2" fontId="7" fillId="3" borderId="11" xfId="0" applyNumberFormat="1" applyFont="1" applyFill="1" applyBorder="1" applyAlignment="1">
      <alignment horizontal="center" shrinkToFit="1"/>
    </xf>
    <xf numFmtId="3" fontId="11" fillId="5" borderId="15" xfId="0" applyNumberFormat="1" applyFont="1" applyFill="1" applyBorder="1" applyAlignment="1">
      <alignment horizontal="center" vertical="center" shrinkToFit="1"/>
    </xf>
    <xf numFmtId="2" fontId="7" fillId="3" borderId="35" xfId="0" applyNumberFormat="1" applyFont="1" applyFill="1" applyBorder="1" applyAlignment="1">
      <alignment horizontal="center" shrinkToFit="1"/>
    </xf>
    <xf numFmtId="0" fontId="3" fillId="3" borderId="44" xfId="0" applyFont="1" applyFill="1" applyBorder="1" applyAlignment="1">
      <alignment horizontal="right" shrinkToFit="1"/>
    </xf>
    <xf numFmtId="0" fontId="3" fillId="3" borderId="44" xfId="0" applyFont="1" applyFill="1" applyBorder="1" applyAlignment="1">
      <alignment shrinkToFit="1"/>
    </xf>
    <xf numFmtId="0" fontId="3" fillId="3" borderId="45" xfId="0" applyFont="1" applyFill="1" applyBorder="1" applyAlignment="1">
      <alignment shrinkToFit="1"/>
    </xf>
    <xf numFmtId="2" fontId="3" fillId="2" borderId="46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right" shrinkToFit="1"/>
    </xf>
    <xf numFmtId="0" fontId="3" fillId="2" borderId="47" xfId="0" applyFont="1" applyFill="1" applyBorder="1" applyAlignment="1">
      <alignment shrinkToFit="1"/>
    </xf>
    <xf numFmtId="0" fontId="3" fillId="2" borderId="0" xfId="0" applyFont="1" applyFill="1" applyBorder="1" applyAlignment="1">
      <alignment horizontal="right" shrinkToFit="1"/>
    </xf>
    <xf numFmtId="2" fontId="3" fillId="2" borderId="18" xfId="0" applyNumberFormat="1" applyFont="1" applyFill="1" applyBorder="1" applyAlignment="1">
      <alignment horizontal="center" shrinkToFit="1"/>
    </xf>
    <xf numFmtId="2" fontId="3" fillId="2" borderId="19" xfId="0" applyNumberFormat="1" applyFont="1" applyFill="1" applyBorder="1" applyAlignment="1">
      <alignment horizontal="center" shrinkToFit="1"/>
    </xf>
    <xf numFmtId="2" fontId="3" fillId="2" borderId="19" xfId="0" applyNumberFormat="1" applyFont="1" applyFill="1" applyBorder="1" applyAlignment="1">
      <alignment horizontal="right" shrinkToFit="1"/>
    </xf>
    <xf numFmtId="0" fontId="3" fillId="2" borderId="19" xfId="0" applyFont="1" applyFill="1" applyBorder="1" applyAlignment="1">
      <alignment shrinkToFit="1"/>
    </xf>
    <xf numFmtId="0" fontId="3" fillId="2" borderId="20" xfId="0" applyFont="1" applyFill="1" applyBorder="1" applyAlignment="1">
      <alignment shrinkToFit="1"/>
    </xf>
    <xf numFmtId="0" fontId="3" fillId="3" borderId="36" xfId="0" applyFont="1" applyFill="1" applyBorder="1" applyAlignment="1">
      <alignment shrinkToFit="1"/>
    </xf>
    <xf numFmtId="0" fontId="3" fillId="2" borderId="39" xfId="0" applyFont="1" applyFill="1" applyBorder="1" applyAlignment="1">
      <alignment shrinkToFit="1"/>
    </xf>
    <xf numFmtId="0" fontId="3" fillId="2" borderId="40" xfId="0" applyFont="1" applyFill="1" applyBorder="1" applyAlignment="1">
      <alignment shrinkToFit="1"/>
    </xf>
    <xf numFmtId="0" fontId="3" fillId="2" borderId="37" xfId="0" applyFont="1" applyFill="1" applyBorder="1" applyAlignment="1">
      <alignment shrinkToFit="1"/>
    </xf>
    <xf numFmtId="2" fontId="3" fillId="2" borderId="25" xfId="0" applyNumberFormat="1" applyFont="1" applyFill="1" applyBorder="1" applyAlignment="1">
      <alignment horizontal="center" shrinkToFit="1"/>
    </xf>
    <xf numFmtId="0" fontId="3" fillId="3" borderId="25" xfId="0" applyFont="1" applyFill="1" applyBorder="1" applyAlignment="1">
      <alignment horizontal="center" shrinkToFit="1"/>
    </xf>
    <xf numFmtId="0" fontId="3" fillId="2" borderId="25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 shrinkToFit="1"/>
    </xf>
    <xf numFmtId="164" fontId="13" fillId="13" borderId="59" xfId="0" applyNumberFormat="1" applyFont="1" applyFill="1" applyBorder="1" applyAlignment="1">
      <alignment horizontal="center" vertical="center" shrinkToFit="1"/>
    </xf>
    <xf numFmtId="164" fontId="13" fillId="13" borderId="60" xfId="0" applyNumberFormat="1" applyFont="1" applyFill="1" applyBorder="1" applyAlignment="1">
      <alignment vertical="center" shrinkToFit="1"/>
    </xf>
    <xf numFmtId="0" fontId="13" fillId="13" borderId="60" xfId="1" applyFont="1" applyFill="1" applyBorder="1" applyAlignment="1">
      <alignment horizontal="right" vertical="center" shrinkToFit="1"/>
    </xf>
    <xf numFmtId="164" fontId="13" fillId="13" borderId="60" xfId="0" applyNumberFormat="1" applyFont="1" applyFill="1" applyBorder="1" applyAlignment="1">
      <alignment horizontal="left" vertical="center" shrinkToFit="1"/>
    </xf>
    <xf numFmtId="0" fontId="20" fillId="3" borderId="0" xfId="1" applyFont="1" applyFill="1" applyBorder="1" applyAlignment="1">
      <alignment horizontal="right" vertical="center" shrinkToFit="1"/>
    </xf>
    <xf numFmtId="0" fontId="20" fillId="3" borderId="0" xfId="1" applyFont="1" applyFill="1" applyBorder="1" applyAlignment="1">
      <alignment horizontal="center" vertical="center" shrinkToFit="1"/>
    </xf>
    <xf numFmtId="164" fontId="13" fillId="3" borderId="0" xfId="0" applyNumberFormat="1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quotePrefix="1" applyFont="1" applyFill="1"/>
    <xf numFmtId="0" fontId="26" fillId="2" borderId="0" xfId="0" applyFont="1" applyFill="1" applyAlignment="1">
      <alignment shrinkToFit="1"/>
    </xf>
    <xf numFmtId="0" fontId="27" fillId="2" borderId="0" xfId="0" applyFont="1" applyFill="1" applyAlignment="1">
      <alignment shrinkToFit="1"/>
    </xf>
    <xf numFmtId="167" fontId="13" fillId="13" borderId="60" xfId="1" applyNumberFormat="1" applyFont="1" applyFill="1" applyBorder="1" applyAlignment="1">
      <alignment horizontal="left" vertical="center" shrinkToFit="1"/>
    </xf>
    <xf numFmtId="164" fontId="20" fillId="3" borderId="0" xfId="1" applyNumberFormat="1" applyFont="1" applyFill="1" applyBorder="1" applyAlignment="1">
      <alignment horizontal="left" vertical="center" shrinkToFit="1"/>
    </xf>
    <xf numFmtId="0" fontId="20" fillId="3" borderId="0" xfId="1" applyFont="1" applyFill="1" applyBorder="1" applyAlignment="1">
      <alignment horizontal="center" vertical="center" shrinkToFit="1"/>
    </xf>
    <xf numFmtId="0" fontId="13" fillId="3" borderId="0" xfId="1" applyFont="1" applyFill="1" applyBorder="1" applyAlignment="1">
      <alignment horizontal="center" vertical="center" shrinkToFit="1"/>
    </xf>
    <xf numFmtId="0" fontId="13" fillId="3" borderId="0" xfId="1" applyFont="1" applyFill="1" applyBorder="1" applyAlignment="1">
      <alignment horizontal="right" vertical="center" shrinkToFit="1"/>
    </xf>
    <xf numFmtId="0" fontId="22" fillId="5" borderId="26" xfId="0" applyFont="1" applyFill="1" applyBorder="1" applyAlignment="1">
      <alignment horizontal="center" vertical="center" shrinkToFit="1"/>
    </xf>
    <xf numFmtId="0" fontId="22" fillId="5" borderId="8" xfId="0" applyFont="1" applyFill="1" applyBorder="1" applyAlignment="1">
      <alignment horizontal="center" vertical="center" shrinkToFit="1"/>
    </xf>
    <xf numFmtId="0" fontId="22" fillId="5" borderId="27" xfId="0" applyFont="1" applyFill="1" applyBorder="1" applyAlignment="1">
      <alignment horizontal="center" vertical="center" shrinkToFit="1"/>
    </xf>
    <xf numFmtId="0" fontId="22" fillId="5" borderId="18" xfId="0" applyFont="1" applyFill="1" applyBorder="1" applyAlignment="1">
      <alignment horizontal="center" vertical="center" shrinkToFit="1"/>
    </xf>
    <xf numFmtId="0" fontId="22" fillId="5" borderId="19" xfId="0" applyFont="1" applyFill="1" applyBorder="1" applyAlignment="1">
      <alignment horizontal="center" vertical="center" shrinkToFit="1"/>
    </xf>
    <xf numFmtId="0" fontId="22" fillId="5" borderId="20" xfId="0" applyFont="1" applyFill="1" applyBorder="1" applyAlignment="1">
      <alignment horizontal="center" vertical="center" shrinkToFit="1"/>
    </xf>
    <xf numFmtId="0" fontId="7" fillId="12" borderId="12" xfId="0" applyFont="1" applyFill="1" applyBorder="1" applyAlignment="1">
      <alignment horizontal="center" shrinkToFit="1"/>
    </xf>
    <xf numFmtId="0" fontId="7" fillId="12" borderId="40" xfId="0" applyFont="1" applyFill="1" applyBorder="1" applyAlignment="1">
      <alignment horizontal="center" shrinkToFit="1"/>
    </xf>
    <xf numFmtId="164" fontId="20" fillId="13" borderId="60" xfId="1" applyNumberFormat="1" applyFont="1" applyFill="1" applyBorder="1" applyAlignment="1">
      <alignment horizontal="right" vertical="center" shrinkToFit="1"/>
    </xf>
    <xf numFmtId="164" fontId="20" fillId="13" borderId="60" xfId="1" applyNumberFormat="1" applyFont="1" applyFill="1" applyBorder="1" applyAlignment="1">
      <alignment horizontal="left" vertical="center" shrinkToFit="1"/>
    </xf>
    <xf numFmtId="0" fontId="20" fillId="13" borderId="60" xfId="1" applyFont="1" applyFill="1" applyBorder="1" applyAlignment="1">
      <alignment horizontal="right" vertical="center" shrinkToFit="1"/>
    </xf>
    <xf numFmtId="0" fontId="7" fillId="5" borderId="26" xfId="0" applyFont="1" applyFill="1" applyBorder="1" applyAlignment="1">
      <alignment horizontal="center" shrinkToFit="1"/>
    </xf>
    <xf numFmtId="0" fontId="7" fillId="5" borderId="8" xfId="0" applyFont="1" applyFill="1" applyBorder="1" applyAlignment="1">
      <alignment horizontal="center" shrinkToFit="1"/>
    </xf>
    <xf numFmtId="164" fontId="13" fillId="13" borderId="60" xfId="0" applyNumberFormat="1" applyFont="1" applyFill="1" applyBorder="1" applyAlignment="1">
      <alignment horizontal="left" vertical="center" shrinkToFit="1"/>
    </xf>
    <xf numFmtId="164" fontId="13" fillId="13" borderId="60" xfId="0" applyNumberFormat="1" applyFont="1" applyFill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6" fillId="6" borderId="6" xfId="1" applyFont="1" applyFill="1" applyBorder="1" applyAlignment="1">
      <alignment horizontal="center" vertical="center" shrinkToFit="1"/>
    </xf>
    <xf numFmtId="0" fontId="6" fillId="6" borderId="4" xfId="1" applyFont="1" applyFill="1" applyBorder="1" applyAlignment="1">
      <alignment horizontal="center" vertical="center" shrinkToFit="1"/>
    </xf>
    <xf numFmtId="2" fontId="8" fillId="8" borderId="26" xfId="0" applyNumberFormat="1" applyFont="1" applyFill="1" applyBorder="1" applyAlignment="1">
      <alignment horizontal="center" vertical="center" shrinkToFit="1"/>
    </xf>
    <xf numFmtId="2" fontId="8" fillId="8" borderId="56" xfId="0" applyNumberFormat="1" applyFont="1" applyFill="1" applyBorder="1" applyAlignment="1">
      <alignment horizontal="center" vertical="center" shrinkToFit="1"/>
    </xf>
    <xf numFmtId="2" fontId="8" fillId="7" borderId="0" xfId="0" applyNumberFormat="1" applyFont="1" applyFill="1" applyBorder="1" applyAlignment="1">
      <alignment horizontal="center" vertical="center" shrinkToFit="1"/>
    </xf>
    <xf numFmtId="2" fontId="8" fillId="7" borderId="5" xfId="0" applyNumberFormat="1" applyFont="1" applyFill="1" applyBorder="1" applyAlignment="1">
      <alignment horizontal="center" vertical="center" shrinkToFit="1"/>
    </xf>
    <xf numFmtId="2" fontId="8" fillId="7" borderId="7" xfId="0" applyNumberFormat="1" applyFont="1" applyFill="1" applyBorder="1" applyAlignment="1">
      <alignment horizontal="center" vertical="center" shrinkToFit="1"/>
    </xf>
    <xf numFmtId="2" fontId="8" fillId="7" borderId="9" xfId="0" applyNumberFormat="1" applyFont="1" applyFill="1" applyBorder="1" applyAlignment="1">
      <alignment horizontal="center" vertical="center" shrinkToFit="1"/>
    </xf>
    <xf numFmtId="166" fontId="9" fillId="9" borderId="3" xfId="0" applyNumberFormat="1" applyFont="1" applyFill="1" applyBorder="1" applyAlignment="1">
      <alignment horizontal="center" vertical="center" shrinkToFit="1"/>
    </xf>
    <xf numFmtId="166" fontId="9" fillId="9" borderId="0" xfId="0" applyNumberFormat="1" applyFont="1" applyFill="1" applyBorder="1" applyAlignment="1">
      <alignment horizontal="center" vertical="center" shrinkToFit="1"/>
    </xf>
    <xf numFmtId="1" fontId="8" fillId="7" borderId="0" xfId="0" applyNumberFormat="1" applyFont="1" applyFill="1" applyBorder="1" applyAlignment="1">
      <alignment horizontal="center" vertical="center" shrinkToFit="1"/>
    </xf>
    <xf numFmtId="1" fontId="8" fillId="7" borderId="7" xfId="0" applyNumberFormat="1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shrinkToFit="1"/>
    </xf>
    <xf numFmtId="0" fontId="7" fillId="5" borderId="24" xfId="0" applyFont="1" applyFill="1" applyBorder="1" applyAlignment="1">
      <alignment horizontal="center" shrinkToFit="1"/>
    </xf>
    <xf numFmtId="0" fontId="21" fillId="5" borderId="52" xfId="0" applyFont="1" applyFill="1" applyBorder="1" applyAlignment="1" applyProtection="1">
      <alignment horizontal="center" vertical="center" shrinkToFit="1"/>
    </xf>
    <xf numFmtId="0" fontId="21" fillId="5" borderId="44" xfId="0" applyFont="1" applyFill="1" applyBorder="1" applyAlignment="1" applyProtection="1">
      <alignment horizontal="center" vertical="center" shrinkToFit="1"/>
    </xf>
    <xf numFmtId="0" fontId="21" fillId="5" borderId="45" xfId="0" applyFont="1" applyFill="1" applyBorder="1" applyAlignment="1" applyProtection="1">
      <alignment horizontal="center" vertical="center" shrinkToFit="1"/>
    </xf>
    <xf numFmtId="0" fontId="21" fillId="5" borderId="34" xfId="0" applyFont="1" applyFill="1" applyBorder="1" applyAlignment="1" applyProtection="1">
      <alignment horizontal="center" vertical="center" shrinkToFit="1"/>
    </xf>
    <xf numFmtId="0" fontId="21" fillId="5" borderId="31" xfId="0" applyFont="1" applyFill="1" applyBorder="1" applyAlignment="1" applyProtection="1">
      <alignment horizontal="center" vertical="center" shrinkToFit="1"/>
    </xf>
    <xf numFmtId="0" fontId="21" fillId="5" borderId="51" xfId="0" applyFont="1" applyFill="1" applyBorder="1" applyAlignment="1" applyProtection="1">
      <alignment horizontal="center" vertical="center" shrinkToFit="1"/>
    </xf>
    <xf numFmtId="0" fontId="24" fillId="2" borderId="46" xfId="0" applyFont="1" applyFill="1" applyBorder="1" applyAlignment="1">
      <alignment horizontal="center" shrinkToFit="1"/>
    </xf>
    <xf numFmtId="0" fontId="21" fillId="5" borderId="43" xfId="0" applyFont="1" applyFill="1" applyBorder="1" applyAlignment="1" applyProtection="1">
      <alignment horizontal="center" vertical="center" shrinkToFit="1"/>
    </xf>
    <xf numFmtId="0" fontId="21" fillId="5" borderId="46" xfId="0" applyFont="1" applyFill="1" applyBorder="1" applyAlignment="1" applyProtection="1">
      <alignment horizontal="center" vertical="center" shrinkToFit="1"/>
    </xf>
    <xf numFmtId="0" fontId="21" fillId="5" borderId="0" xfId="0" applyFont="1" applyFill="1" applyBorder="1" applyAlignment="1" applyProtection="1">
      <alignment horizontal="center" vertical="center" shrinkToFit="1"/>
    </xf>
    <xf numFmtId="1" fontId="8" fillId="8" borderId="8" xfId="0" applyNumberFormat="1" applyFont="1" applyFill="1" applyBorder="1" applyAlignment="1">
      <alignment horizontal="center" vertical="center" shrinkToFit="1"/>
    </xf>
    <xf numFmtId="1" fontId="8" fillId="8" borderId="1" xfId="0" applyNumberFormat="1" applyFont="1" applyFill="1" applyBorder="1" applyAlignment="1">
      <alignment horizontal="center" vertical="center" shrinkToFit="1"/>
    </xf>
    <xf numFmtId="2" fontId="8" fillId="8" borderId="8" xfId="0" applyNumberFormat="1" applyFont="1" applyFill="1" applyBorder="1" applyAlignment="1">
      <alignment horizontal="center" vertical="center" shrinkToFit="1"/>
    </xf>
    <xf numFmtId="2" fontId="8" fillId="8" borderId="1" xfId="0" applyNumberFormat="1" applyFont="1" applyFill="1" applyBorder="1" applyAlignment="1">
      <alignment horizontal="center" vertical="center" shrinkToFit="1"/>
    </xf>
    <xf numFmtId="2" fontId="10" fillId="10" borderId="3" xfId="0" applyNumberFormat="1" applyFont="1" applyFill="1" applyBorder="1" applyAlignment="1">
      <alignment horizontal="center" vertical="center" shrinkToFit="1"/>
    </xf>
    <xf numFmtId="2" fontId="10" fillId="10" borderId="0" xfId="0" applyNumberFormat="1" applyFont="1" applyFill="1" applyBorder="1" applyAlignment="1">
      <alignment horizontal="center" vertical="center" shrinkToFit="1"/>
    </xf>
    <xf numFmtId="2" fontId="10" fillId="10" borderId="2" xfId="0" applyNumberFormat="1" applyFont="1" applyFill="1" applyBorder="1" applyAlignment="1">
      <alignment horizontal="center" vertical="center" shrinkToFit="1"/>
    </xf>
    <xf numFmtId="2" fontId="10" fillId="10" borderId="1" xfId="0" applyNumberFormat="1" applyFont="1" applyFill="1" applyBorder="1" applyAlignment="1">
      <alignment horizontal="center" vertical="center" shrinkToFit="1"/>
    </xf>
    <xf numFmtId="165" fontId="10" fillId="10" borderId="0" xfId="0" applyNumberFormat="1" applyFont="1" applyFill="1" applyBorder="1" applyAlignment="1">
      <alignment horizontal="center" vertical="center" shrinkToFit="1"/>
    </xf>
    <xf numFmtId="165" fontId="10" fillId="10" borderId="1" xfId="0" applyNumberFormat="1" applyFont="1" applyFill="1" applyBorder="1" applyAlignment="1">
      <alignment horizontal="center" vertical="center" shrinkToFit="1"/>
    </xf>
    <xf numFmtId="2" fontId="8" fillId="7" borderId="46" xfId="0" applyNumberFormat="1" applyFont="1" applyFill="1" applyBorder="1" applyAlignment="1">
      <alignment horizontal="center" vertical="center" shrinkToFit="1"/>
    </xf>
    <xf numFmtId="2" fontId="8" fillId="7" borderId="55" xfId="0" applyNumberFormat="1" applyFont="1" applyFill="1" applyBorder="1" applyAlignment="1">
      <alignment horizontal="center" vertical="center" shrinkToFit="1"/>
    </xf>
    <xf numFmtId="2" fontId="28" fillId="2" borderId="0" xfId="0" applyNumberFormat="1" applyFont="1" applyFill="1" applyBorder="1" applyAlignment="1">
      <alignment horizontal="center" shrinkToFit="1"/>
    </xf>
    <xf numFmtId="0" fontId="29" fillId="2" borderId="0" xfId="0" applyFont="1" applyFill="1" applyBorder="1" applyAlignment="1">
      <alignment horizontal="center" vertical="center" shrinkToFit="1"/>
    </xf>
    <xf numFmtId="0" fontId="29" fillId="2" borderId="25" xfId="0" applyFont="1" applyFill="1" applyBorder="1" applyAlignment="1">
      <alignment horizontal="center" vertical="center" shrinkToFit="1"/>
    </xf>
    <xf numFmtId="0" fontId="28" fillId="2" borderId="25" xfId="0" applyFont="1" applyFill="1" applyBorder="1" applyAlignment="1">
      <alignment horizontal="center" shrinkToFit="1"/>
    </xf>
    <xf numFmtId="0" fontId="28" fillId="2" borderId="0" xfId="0" applyFont="1" applyFill="1" applyBorder="1" applyAlignment="1">
      <alignment horizontal="center" shrinkToFit="1"/>
    </xf>
    <xf numFmtId="0" fontId="26" fillId="2" borderId="0" xfId="0" applyFont="1" applyFill="1" applyBorder="1" applyAlignment="1">
      <alignment shrinkToFit="1"/>
    </xf>
    <xf numFmtId="164" fontId="30" fillId="2" borderId="46" xfId="0" applyNumberFormat="1" applyFont="1" applyFill="1" applyBorder="1" applyAlignment="1">
      <alignment horizontal="left" vertical="center" shrinkToFit="1"/>
    </xf>
    <xf numFmtId="0" fontId="30" fillId="2" borderId="0" xfId="0" applyFont="1" applyFill="1" applyBorder="1" applyAlignment="1">
      <alignment shrinkToFit="1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/>
        <stp/>
        <stp>ContractData</stp>
        <stp>ETF20</stp>
        <stp>LastTradeToday</stp>
        <tr r="T10" s="2"/>
        <tr r="R12" s="6"/>
        <tr r="F23" s="2"/>
        <tr r="G23" s="2"/>
      </tp>
      <tp t="s">
        <v/>
        <stp/>
        <stp>ContractData</stp>
        <stp>ETG20</stp>
        <stp>LastTradeToday</stp>
        <tr r="U10" s="2"/>
        <tr r="G24" s="2"/>
        <tr r="R13" s="6"/>
        <tr r="F24" s="2"/>
      </tp>
      <tp>
        <v>56.71</v>
        <stp/>
        <stp>ContractData</stp>
        <stp>ETM19</stp>
        <stp>LastTradeToday</stp>
        <tr r="F16" s="2"/>
        <tr r="G16" s="2"/>
        <tr r="M10" s="2"/>
        <tr r="M10" s="2"/>
        <tr r="R5" s="6"/>
      </tp>
      <tp>
        <v>57.160000000000004</v>
        <stp/>
        <stp>ContractData</stp>
        <stp>ETN19</stp>
        <stp>LastTradeToday</stp>
        <tr r="G17" s="2"/>
        <tr r="F17" s="2"/>
        <tr r="N10" s="2"/>
        <tr r="N10" s="2"/>
        <tr r="R6" s="6"/>
      </tp>
      <tp>
        <v>55.28</v>
        <stp/>
        <stp>ContractData</stp>
        <stp>ETH19</stp>
        <stp>LastTradeToday</stp>
        <tr r="J10" s="2"/>
        <tr r="J10" s="2"/>
        <tr r="F9" s="2"/>
        <tr r="F13" s="2"/>
        <tr r="G13" s="2"/>
        <tr r="R2" s="6"/>
      </tp>
      <tp>
        <v>55.63</v>
        <stp/>
        <stp>ContractData</stp>
        <stp>ETJ19</stp>
        <stp>LastTradeToday</stp>
        <tr r="K10" s="2"/>
        <tr r="K10" s="2"/>
        <tr r="R3" s="6"/>
        <tr r="G14" s="2"/>
        <tr r="F14" s="2"/>
      </tp>
      <tp>
        <v>56.18</v>
        <stp/>
        <stp>ContractData</stp>
        <stp>ETK19</stp>
        <stp>LastTradeToday</stp>
        <tr r="L10" s="2"/>
        <tr r="L10" s="2"/>
        <tr r="R4" s="6"/>
        <tr r="G15" s="2"/>
        <tr r="F15" s="2"/>
      </tp>
      <tp>
        <v>57.76</v>
        <stp/>
        <stp>ContractData</stp>
        <stp>ETU19</stp>
        <stp>LastTradeToday</stp>
        <tr r="F19" s="2"/>
        <tr r="G19" s="2"/>
        <tr r="R8" s="6"/>
        <tr r="P10" s="2"/>
        <tr r="P10" s="2"/>
      </tp>
      <tp>
        <v>58.03</v>
        <stp/>
        <stp>ContractData</stp>
        <stp>ETV19</stp>
        <stp>LastTradeToday</stp>
        <tr r="F20" s="2"/>
        <tr r="G20" s="2"/>
        <tr r="Q10" s="2"/>
        <tr r="Q10" s="2"/>
        <tr r="R9" s="6"/>
      </tp>
      <tp>
        <v>57.44</v>
        <stp/>
        <stp>ContractData</stp>
        <stp>ETQ19</stp>
        <stp>LastTradeToday</stp>
        <tr r="R7" s="6"/>
        <tr r="O10" s="2"/>
        <tr r="O10" s="2"/>
        <tr r="G18" s="2"/>
        <tr r="F18" s="2"/>
      </tp>
      <tp>
        <v>57.9</v>
        <stp/>
        <stp>ContractData</stp>
        <stp>ETX19</stp>
        <stp>LastTradeToday</stp>
        <tr r="R10" s="6"/>
        <tr r="G21" s="2"/>
        <tr r="R10" s="2"/>
        <tr r="R10" s="2"/>
        <tr r="F21" s="2"/>
      </tp>
      <tp>
        <v>57.76</v>
        <stp/>
        <stp>ContractData</stp>
        <stp>ETZ19</stp>
        <stp>LastTradeToday</stp>
        <tr r="F22" s="2"/>
        <tr r="G22" s="2"/>
        <tr r="S10" s="2"/>
        <tr r="S10" s="2"/>
        <tr r="R11" s="6"/>
      </tp>
      <tp>
        <v>57.09</v>
        <stp/>
        <stp>ContractData</stp>
        <stp>ETF20</stp>
        <stp>Y_Settlement</stp>
        <tr r="G23" s="2"/>
        <tr r="AJ12" s="6"/>
      </tp>
      <tp>
        <v>57.02</v>
        <stp/>
        <stp>ContractData</stp>
        <stp>ETG20</stp>
        <stp>Y_Settlement</stp>
        <tr r="G24" s="2"/>
        <tr r="AJ13" s="6"/>
      </tp>
      <tp>
        <v>57.160000000000004</v>
        <stp/>
        <stp>ContractData</stp>
        <stp>ETX19</stp>
        <stp>Y_Settlement</stp>
        <tr r="G21" s="2"/>
        <tr r="AJ10" s="6"/>
      </tp>
      <tp>
        <v>57.14</v>
        <stp/>
        <stp>ContractData</stp>
        <stp>ETZ19</stp>
        <stp>Y_Settlement</stp>
        <tr r="G22" s="2"/>
        <tr r="AJ11" s="6"/>
      </tp>
      <tp>
        <v>56.72</v>
        <stp/>
        <stp>ContractData</stp>
        <stp>ETQ19</stp>
        <stp>Y_Settlement</stp>
        <tr r="G18" s="2"/>
        <tr r="AJ7" s="6"/>
      </tp>
      <tp>
        <v>56.96</v>
        <stp/>
        <stp>ContractData</stp>
        <stp>ETU19</stp>
        <stp>Y_Settlement</stp>
        <tr r="AJ8" s="6"/>
        <tr r="G19" s="2"/>
      </tp>
      <tp>
        <v>57.09</v>
        <stp/>
        <stp>ContractData</stp>
        <stp>ETV19</stp>
        <stp>Y_Settlement</stp>
        <tr r="G20" s="2"/>
        <tr r="AJ9" s="6"/>
      </tp>
      <tp>
        <v>54.410000000000004</v>
        <stp/>
        <stp>ContractData</stp>
        <stp>ETH19</stp>
        <stp>Y_Settlement</stp>
        <tr r="AJ2" s="6"/>
        <tr r="G13" s="2"/>
      </tp>
      <tp>
        <v>54.79</v>
        <stp/>
        <stp>ContractData</stp>
        <stp>ETJ19</stp>
        <stp>Y_Settlement</stp>
        <tr r="AJ3" s="6"/>
        <tr r="G14" s="2"/>
      </tp>
      <tp>
        <v>55.35</v>
        <stp/>
        <stp>ContractData</stp>
        <stp>ETK19</stp>
        <stp>Y_Settlement</stp>
        <tr r="AJ4" s="6"/>
        <tr r="G15" s="2"/>
      </tp>
      <tp>
        <v>55.9</v>
        <stp/>
        <stp>ContractData</stp>
        <stp>ETM19</stp>
        <stp>Y_Settlement</stp>
        <tr r="G16" s="2"/>
        <tr r="AJ5" s="6"/>
      </tp>
      <tp>
        <v>56.370000000000005</v>
        <stp/>
        <stp>ContractData</stp>
        <stp>ETN19</stp>
        <stp>Y_Settlement</stp>
        <tr r="G17" s="2"/>
        <tr r="AJ6" s="6"/>
      </tp>
      <tp>
        <v>-1.49</v>
        <stp/>
        <stp>ContractData</stp>
        <stp>ETS3H19</stp>
        <stp>Y_Settlement</stp>
        <tr r="AV2" s="6"/>
        <tr r="G45" s="2"/>
      </tp>
      <tp>
        <v>-1.37</v>
        <stp/>
        <stp>ContractData</stp>
        <stp>ETS3K19</stp>
        <stp>Y_Settlement</stp>
        <tr r="AV4" s="6"/>
        <tr r="G47" s="2"/>
      </tp>
      <tp>
        <v>-1.58</v>
        <stp/>
        <stp>ContractData</stp>
        <stp>ETS3J19</stp>
        <stp>Y_Settlement</stp>
        <tr r="AV3" s="6"/>
        <tr r="G46" s="2"/>
      </tp>
      <tp>
        <v>-1.06</v>
        <stp/>
        <stp>ContractData</stp>
        <stp>ETS3M19</stp>
        <stp>Y_Settlement</stp>
        <tr r="AV5" s="6"/>
        <tr r="G48" s="2"/>
      </tp>
      <tp>
        <v>-0.72</v>
        <stp/>
        <stp>ContractData</stp>
        <stp>ETS3N19</stp>
        <stp>Y_Settlement</stp>
        <tr r="AV6" s="6"/>
        <tr r="G49" s="2"/>
      </tp>
      <tp>
        <v>-0.44</v>
        <stp/>
        <stp>ContractData</stp>
        <stp>ETS3Q19</stp>
        <stp>Y_Settlement</stp>
        <tr r="AV7" s="6"/>
        <tr r="G50" s="2"/>
      </tp>
      <tp>
        <v>-0.18</v>
        <stp/>
        <stp>ContractData</stp>
        <stp>ETS3U19</stp>
        <stp>Y_Settlement</stp>
        <tr r="AV8" s="6"/>
        <tr r="G51" s="2"/>
      </tp>
      <tp>
        <v>0</v>
        <stp/>
        <stp>ContractData</stp>
        <stp>ETS3V19</stp>
        <stp>Y_Settlement</stp>
        <tr r="AV9" s="6"/>
        <tr r="G52" s="2"/>
      </tp>
      <tp>
        <v>0.14000000000000001</v>
        <stp/>
        <stp>ContractData</stp>
        <stp>ETS3X19</stp>
        <stp>Y_Settlement</stp>
        <tr r="AV10" s="6"/>
        <tr r="G53" s="2"/>
      </tp>
      <tp>
        <v>0.21</v>
        <stp/>
        <stp>ContractData</stp>
        <stp>ETS3Z19</stp>
        <stp>Y_Settlement</stp>
        <tr r="AV11" s="6"/>
        <tr r="G54" s="2"/>
      </tp>
      <tp>
        <v>-0.38</v>
        <stp/>
        <stp>ContractData</stp>
        <stp>ETS1H19</stp>
        <stp>Y_Settlement</stp>
        <tr r="AK2" s="6"/>
        <tr r="G29" s="2"/>
      </tp>
      <tp>
        <v>-0.55000000000000004</v>
        <stp/>
        <stp>ContractData</stp>
        <stp>ETS1K19</stp>
        <stp>Y_Settlement</stp>
        <tr r="AK4" s="6"/>
        <tr r="G31" s="2"/>
      </tp>
      <tp>
        <v>-0.56000000000000005</v>
        <stp/>
        <stp>ContractData</stp>
        <stp>ETS1J19</stp>
        <stp>Y_Settlement</stp>
        <tr r="AK3" s="6"/>
        <tr r="G30" s="2"/>
      </tp>
      <tp>
        <v>-0.47000000000000003</v>
        <stp/>
        <stp>ContractData</stp>
        <stp>ETS1M19</stp>
        <stp>Y_Settlement</stp>
        <tr r="AK5" s="6"/>
        <tr r="G32" s="2"/>
      </tp>
      <tp>
        <v>-0.35000000000000003</v>
        <stp/>
        <stp>ContractData</stp>
        <stp>ETS1N19</stp>
        <stp>Y_Settlement</stp>
        <tr r="AK6" s="6"/>
        <tr r="G33" s="2"/>
      </tp>
      <tp>
        <v>-0.24</v>
        <stp/>
        <stp>ContractData</stp>
        <stp>ETS1Q19</stp>
        <stp>Y_Settlement</stp>
        <tr r="AK7" s="6"/>
        <tr r="G34" s="2"/>
      </tp>
      <tp>
        <v>-0.13</v>
        <stp/>
        <stp>ContractData</stp>
        <stp>ETS1U19</stp>
        <stp>Y_Settlement</stp>
        <tr r="AK8" s="6"/>
        <tr r="G35" s="2"/>
      </tp>
      <tp>
        <v>-7.0000000000000007E-2</v>
        <stp/>
        <stp>ContractData</stp>
        <stp>ETS1V19</stp>
        <stp>Y_Settlement</stp>
        <tr r="AK9" s="6"/>
        <tr r="G36" s="2"/>
      </tp>
      <tp>
        <v>0.02</v>
        <stp/>
        <stp>ContractData</stp>
        <stp>ETS1X19</stp>
        <stp>Y_Settlement</stp>
        <tr r="AK10" s="6"/>
        <tr r="G37" s="2"/>
      </tp>
      <tp>
        <v>0.05</v>
        <stp/>
        <stp>ContractData</stp>
        <stp>ETS1Z19</stp>
        <stp>Y_Settlement</stp>
        <tr r="AK11" s="6"/>
        <tr r="G38" s="2"/>
      </tp>
      <tp>
        <v>0.32</v>
        <stp/>
        <stp>ContractData</stp>
        <stp>ETS3G20</stp>
        <stp>Y_Settlement</stp>
        <tr r="AV13" s="6"/>
        <tr r="G56" s="2"/>
      </tp>
      <tp>
        <v>0.28000000000000003</v>
        <stp/>
        <stp>ContractData</stp>
        <stp>ETS3F20</stp>
        <stp>Y_Settlement</stp>
        <tr r="AV12" s="6"/>
        <tr r="G55" s="2"/>
      </tp>
      <tp>
        <v>0.09</v>
        <stp/>
        <stp>ContractData</stp>
        <stp>ETS1G20</stp>
        <stp>Y_Settlement</stp>
        <tr r="AK13" s="6"/>
        <tr r="G40" s="2"/>
      </tp>
      <tp>
        <v>7.0000000000000007E-2</v>
        <stp/>
        <stp>ContractData</stp>
        <stp>ETS1F20</stp>
        <stp>Y_Settlement</stp>
        <tr r="AK12" s="6"/>
        <tr r="G39" s="2"/>
      </tp>
      <tp>
        <v>8</v>
        <stp/>
        <stp>ContractData</stp>
        <stp>ETS3Z19</stp>
        <stp>T_CVol</stp>
        <tr r="I54" s="2"/>
      </tp>
      <tp>
        <v>0</v>
        <stp/>
        <stp>ContractData</stp>
        <stp>ETS3X19</stp>
        <stp>T_CVol</stp>
        <tr r="I53" s="2"/>
      </tp>
      <tp>
        <v>12</v>
        <stp/>
        <stp>ContractData</stp>
        <stp>ETS3Q19</stp>
        <stp>T_CVol</stp>
        <tr r="I50" s="2"/>
      </tp>
      <tp>
        <v>4</v>
        <stp/>
        <stp>ContractData</stp>
        <stp>ETS3V19</stp>
        <stp>T_CVol</stp>
        <tr r="I52" s="2"/>
      </tp>
      <tp>
        <v>233</v>
        <stp/>
        <stp>ContractData</stp>
        <stp>ETS3U19</stp>
        <stp>T_CVol</stp>
        <tr r="I51" s="2"/>
      </tp>
      <tp>
        <v>244</v>
        <stp/>
        <stp>ContractData</stp>
        <stp>ETS3J19</stp>
        <stp>T_CVol</stp>
        <tr r="I46" s="2"/>
      </tp>
      <tp>
        <v>72</v>
        <stp/>
        <stp>ContractData</stp>
        <stp>ETS3K19</stp>
        <stp>T_CVol</stp>
        <tr r="I47" s="2"/>
      </tp>
      <tp>
        <v>1132</v>
        <stp/>
        <stp>ContractData</stp>
        <stp>ETS3H19</stp>
        <stp>T_CVol</stp>
        <tr r="I45" s="2"/>
      </tp>
      <tp>
        <v>7</v>
        <stp/>
        <stp>ContractData</stp>
        <stp>ETS3N19</stp>
        <stp>T_CVol</stp>
        <tr r="I49" s="2"/>
      </tp>
      <tp>
        <v>171</v>
        <stp/>
        <stp>ContractData</stp>
        <stp>ETS3M19</stp>
        <stp>T_CVol</stp>
        <tr r="I48" s="2"/>
      </tp>
      <tp>
        <v>0</v>
        <stp/>
        <stp>ContractData</stp>
        <stp>ETS3F20</stp>
        <stp>T_CVol</stp>
        <tr r="I55" s="2"/>
      </tp>
      <tp>
        <v>0</v>
        <stp/>
        <stp>ContractData</stp>
        <stp>ETS3G20</stp>
        <stp>T_CVol</stp>
        <tr r="I56" s="2"/>
      </tp>
      <tp>
        <v>2</v>
        <stp/>
        <stp>ContractData</stp>
        <stp>ETH19</stp>
        <stp>LastAskVolume</stp>
        <tr r="C7" s="2"/>
      </tp>
      <tp t="s">
        <v>ETF20</v>
        <stp/>
        <stp>ContractData</stp>
        <stp>ETF20</stp>
        <stp>Symbol</stp>
        <tr r="T6" s="2"/>
      </tp>
      <tp t="s">
        <v>ETG20</v>
        <stp/>
        <stp>ContractData</stp>
        <stp>ETG20</stp>
        <stp>Symbol</stp>
        <tr r="U6" s="2"/>
      </tp>
      <tp t="s">
        <v>ETM19</v>
        <stp/>
        <stp>ContractData</stp>
        <stp>ETM19</stp>
        <stp>Symbol</stp>
        <tr r="M6" s="2"/>
      </tp>
      <tp t="s">
        <v>ETN19</v>
        <stp/>
        <stp>ContractData</stp>
        <stp>ETN19</stp>
        <stp>Symbol</stp>
        <tr r="N6" s="2"/>
      </tp>
      <tp t="s">
        <v>ETH19</v>
        <stp/>
        <stp>ContractData</stp>
        <stp>ETH19</stp>
        <stp>Symbol</stp>
        <tr r="J6" s="2"/>
      </tp>
      <tp t="s">
        <v>ETH20</v>
        <stp/>
        <stp>ContractData</stp>
        <stp>ETH20</stp>
        <stp>Symbol</stp>
        <tr r="V6" s="2"/>
      </tp>
      <tp t="s">
        <v>ETJ19</v>
        <stp/>
        <stp>ContractData</stp>
        <stp>ETJ19</stp>
        <stp>Symbol</stp>
        <tr r="K6" s="2"/>
      </tp>
      <tp t="s">
        <v>ETK19</v>
        <stp/>
        <stp>ContractData</stp>
        <stp>ETK19</stp>
        <stp>Symbol</stp>
        <tr r="L6" s="2"/>
      </tp>
      <tp t="s">
        <v>ETU19</v>
        <stp/>
        <stp>ContractData</stp>
        <stp>ETU19</stp>
        <stp>Symbol</stp>
        <tr r="P6" s="2"/>
      </tp>
      <tp t="s">
        <v>ETV19</v>
        <stp/>
        <stp>ContractData</stp>
        <stp>ETV19</stp>
        <stp>Symbol</stp>
        <tr r="Q6" s="2"/>
      </tp>
      <tp t="s">
        <v>ETQ19</v>
        <stp/>
        <stp>ContractData</stp>
        <stp>ETQ19</stp>
        <stp>Symbol</stp>
        <tr r="O6" s="2"/>
      </tp>
      <tp t="s">
        <v>ETX19</v>
        <stp/>
        <stp>ContractData</stp>
        <stp>ETX19</stp>
        <stp>Symbol</stp>
        <tr r="R6" s="2"/>
      </tp>
      <tp t="s">
        <v>ETZ19</v>
        <stp/>
        <stp>ContractData</stp>
        <stp>ETZ19</stp>
        <stp>Symbol</stp>
        <tr r="S6" s="2"/>
      </tp>
      <tp>
        <v>41</v>
        <stp/>
        <stp>ContractData</stp>
        <stp>ETS1Z19</stp>
        <stp>T_CVol</stp>
        <tr r="I38" s="2"/>
      </tp>
      <tp>
        <v>176</v>
        <stp/>
        <stp>ContractData</stp>
        <stp>ETS1X19</stp>
        <stp>T_CVol</stp>
        <tr r="I37" s="2"/>
      </tp>
      <tp>
        <v>388</v>
        <stp/>
        <stp>ContractData</stp>
        <stp>ETS1Q19</stp>
        <stp>T_CVol</stp>
        <tr r="I34" s="2"/>
      </tp>
      <tp>
        <v>71</v>
        <stp/>
        <stp>ContractData</stp>
        <stp>ETS1V19</stp>
        <stp>T_CVol</stp>
        <tr r="I36" s="2"/>
      </tp>
      <tp>
        <v>21</v>
        <stp/>
        <stp>ContractData</stp>
        <stp>ETS1U19</stp>
        <stp>T_CVol</stp>
        <tr r="I35" s="2"/>
      </tp>
      <tp>
        <v>8649</v>
        <stp/>
        <stp>ContractData</stp>
        <stp>ETS1J19</stp>
        <stp>T_CVol</stp>
        <tr r="I30" s="2"/>
      </tp>
      <tp>
        <v>3693</v>
        <stp/>
        <stp>ContractData</stp>
        <stp>ETS1K19</stp>
        <stp>T_CVol</stp>
        <tr r="I31" s="2"/>
      </tp>
      <tp>
        <v>7300</v>
        <stp/>
        <stp>ContractData</stp>
        <stp>ETS1H19</stp>
        <stp>T_CVol</stp>
        <tr r="I29" s="2"/>
      </tp>
      <tp>
        <v>312</v>
        <stp/>
        <stp>ContractData</stp>
        <stp>ETS1N19</stp>
        <stp>T_CVol</stp>
        <tr r="I33" s="2"/>
      </tp>
      <tp>
        <v>973</v>
        <stp/>
        <stp>ContractData</stp>
        <stp>ETS1M19</stp>
        <stp>T_CVol</stp>
        <tr r="I32" s="2"/>
      </tp>
      <tp>
        <v>63</v>
        <stp/>
        <stp>ContractData</stp>
        <stp>ETS1F20</stp>
        <stp>T_CVol</stp>
        <tr r="I39" s="2"/>
      </tp>
      <tp>
        <v>88</v>
        <stp/>
        <stp>ContractData</stp>
        <stp>ETS1G20</stp>
        <stp>T_CVol</stp>
        <tr r="I40" s="2"/>
      </tp>
      <tp t="s">
        <v>ETJ20</v>
        <stp/>
        <stp>ContractData</stp>
        <stp>ET?14</stp>
        <stp>Symbol</stp>
        <tr r="Q15" s="6"/>
      </tp>
      <tp t="s">
        <v>ETK20</v>
        <stp/>
        <stp>ContractData</stp>
        <stp>ET?15</stp>
        <stp>Symbol</stp>
        <tr r="Q16" s="6"/>
      </tp>
      <tp t="s">
        <v>ETZ19</v>
        <stp/>
        <stp>ContractData</stp>
        <stp>ET?10</stp>
        <stp>Symbol</stp>
        <tr r="A22" s="2"/>
        <tr r="Q11" s="6"/>
      </tp>
      <tp t="s">
        <v>ETF20</v>
        <stp/>
        <stp>ContractData</stp>
        <stp>ET?11</stp>
        <stp>Symbol</stp>
        <tr r="Q12" s="6"/>
        <tr r="A23" s="2"/>
      </tp>
      <tp t="s">
        <v>ETG20</v>
        <stp/>
        <stp>ContractData</stp>
        <stp>ET?12</stp>
        <stp>Symbol</stp>
        <tr r="A24" s="2"/>
        <tr r="Q13" s="6"/>
      </tp>
      <tp t="s">
        <v>ETH20</v>
        <stp/>
        <stp>ContractData</stp>
        <stp>ET?13</stp>
        <stp>Symbol</stp>
        <tr r="Q14" s="6"/>
      </tp>
      <tp t="s">
        <v>ETH19</v>
        <stp/>
        <stp>ContractData</stp>
        <stp>ET?</stp>
        <stp>Symbol</stp>
        <tr r="R35" s="6"/>
      </tp>
      <tp>
        <v>5</v>
        <stp/>
        <stp>ContractData</stp>
        <stp>ETH19</stp>
        <stp>LastBidVolume</stp>
        <tr r="C9" s="2"/>
      </tp>
      <tp t="s">
        <v>ETS3G20</v>
        <stp/>
        <stp>ContractData</stp>
        <stp>ETS3?12</stp>
        <stp>Symbol</stp>
        <tr r="A56" s="2"/>
      </tp>
      <tp t="s">
        <v>ETS3Z19</v>
        <stp/>
        <stp>ContractData</stp>
        <stp>ETS3?10</stp>
        <stp>Symbol</stp>
        <tr r="A54" s="2"/>
      </tp>
      <tp t="s">
        <v>ETS3F20</v>
        <stp/>
        <stp>ContractData</stp>
        <stp>ETS3?11</stp>
        <stp>Symbol</stp>
        <tr r="A55" s="2"/>
      </tp>
      <tp t="s">
        <v>ICE WTI Light Sweet Crude Oil: May 2019</v>
        <stp/>
        <stp>ContractData</stp>
        <stp>ETK19</stp>
        <stp>LongDescription</stp>
        <tr r="B15" s="2"/>
        <tr r="B15" s="2"/>
      </tp>
      <tp t="s">
        <v>ICE WTI Light Sweet Crude Oil: April 2019</v>
        <stp/>
        <stp>ContractData</stp>
        <stp>ETJ19</stp>
        <stp>LongDescription</stp>
        <tr r="B14" s="2"/>
        <tr r="B14" s="2"/>
      </tp>
      <tp>
        <v>158</v>
        <stp/>
        <stp>ContractData</stp>
        <stp>ETG20</stp>
        <stp>T_CVol</stp>
        <tr r="I24" s="2"/>
      </tp>
      <tp>
        <v>110</v>
        <stp/>
        <stp>ContractData</stp>
        <stp>ETF20</stp>
        <stp>T_CVol</stp>
        <tr r="I23" s="2"/>
      </tp>
      <tp>
        <v>19122</v>
        <stp/>
        <stp>ContractData</stp>
        <stp>ETK19</stp>
        <stp>T_CVol</stp>
        <tr r="I15" s="2"/>
      </tp>
      <tp>
        <v>33217</v>
        <stp/>
        <stp>ContractData</stp>
        <stp>ETJ19</stp>
        <stp>T_CVol</stp>
        <tr r="I14" s="2"/>
      </tp>
      <tp>
        <v>16953</v>
        <stp/>
        <stp>ContractData</stp>
        <stp>ETH19</stp>
        <stp>T_CVol</stp>
        <tr r="I13" s="2"/>
      </tp>
      <tp>
        <v>2385</v>
        <stp/>
        <stp>ContractData</stp>
        <stp>ETN19</stp>
        <stp>T_CVol</stp>
        <tr r="I17" s="2"/>
      </tp>
      <tp>
        <v>12353</v>
        <stp/>
        <stp>ContractData</stp>
        <stp>ETM19</stp>
        <stp>T_CVol</stp>
        <tr r="I16" s="2"/>
      </tp>
      <tp>
        <v>1603</v>
        <stp/>
        <stp>ContractData</stp>
        <stp>ETQ19</stp>
        <stp>T_CVol</stp>
        <tr r="I18" s="2"/>
      </tp>
      <tp>
        <v>220</v>
        <stp/>
        <stp>ContractData</stp>
        <stp>ETV19</stp>
        <stp>T_CVol</stp>
        <tr r="I20" s="2"/>
      </tp>
      <tp>
        <v>1293</v>
        <stp/>
        <stp>ContractData</stp>
        <stp>ETU19</stp>
        <stp>T_CVol</stp>
        <tr r="I19" s="2"/>
      </tp>
      <tp>
        <v>6392</v>
        <stp/>
        <stp>ContractData</stp>
        <stp>ETZ19</stp>
        <stp>T_CVol</stp>
        <tr r="I22" s="2"/>
      </tp>
      <tp>
        <v>865</v>
        <stp/>
        <stp>ContractData</stp>
        <stp>ETX19</stp>
        <stp>T_CVol</stp>
        <tr r="I21" s="2"/>
      </tp>
      <tp t="s">
        <v>ETS1X19</v>
        <stp/>
        <stp>ContractData</stp>
        <stp>ETS1X19</stp>
        <stp>Symbol</stp>
        <tr r="S11" s="2"/>
      </tp>
      <tp t="s">
        <v>ETS1Z19</v>
        <stp/>
        <stp>ContractData</stp>
        <stp>ETS1Z19</stp>
        <stp>Symbol</stp>
        <tr r="T11" s="2"/>
      </tp>
      <tp t="s">
        <v>ETS1U19</v>
        <stp/>
        <stp>ContractData</stp>
        <stp>ETS1U19</stp>
        <stp>Symbol</stp>
        <tr r="Q11" s="2"/>
      </tp>
      <tp t="s">
        <v>ETS1V19</v>
        <stp/>
        <stp>ContractData</stp>
        <stp>ETS1V19</stp>
        <stp>Symbol</stp>
        <tr r="R11" s="2"/>
      </tp>
      <tp t="s">
        <v>ETS1Q19</v>
        <stp/>
        <stp>ContractData</stp>
        <stp>ETS1Q19</stp>
        <stp>Symbol</stp>
        <tr r="P11" s="2"/>
      </tp>
      <tp t="s">
        <v>ETS1M19</v>
        <stp/>
        <stp>ContractData</stp>
        <stp>ETS1M19</stp>
        <stp>Symbol</stp>
        <tr r="N11" s="2"/>
      </tp>
      <tp t="s">
        <v>ETS1N19</v>
        <stp/>
        <stp>ContractData</stp>
        <stp>ETS1N19</stp>
        <stp>Symbol</stp>
        <tr r="O11" s="2"/>
      </tp>
      <tp t="s">
        <v>ETS1H19</v>
        <stp/>
        <stp>ContractData</stp>
        <stp>ETS1H19</stp>
        <stp>Symbol</stp>
        <tr r="K11" s="2"/>
      </tp>
      <tp t="s">
        <v>ETS1K19</v>
        <stp/>
        <stp>ContractData</stp>
        <stp>ETS1K19</stp>
        <stp>Symbol</stp>
        <tr r="M11" s="2"/>
      </tp>
      <tp t="s">
        <v>ETS1J19</v>
        <stp/>
        <stp>ContractData</stp>
        <stp>ETS1J19</stp>
        <stp>Symbol</stp>
        <tr r="L11" s="2"/>
      </tp>
      <tp t="s">
        <v>ETS1F20</v>
        <stp/>
        <stp>ContractData</stp>
        <stp>ETS1F20</stp>
        <stp>Symbol</stp>
        <tr r="U11" s="2"/>
      </tp>
      <tp t="s">
        <v>ETS1G20</v>
        <stp/>
        <stp>ContractData</stp>
        <stp>ETS1?12</stp>
        <stp>Symbol</stp>
        <tr r="A40" s="2"/>
      </tp>
      <tp t="s">
        <v>ETS1Z19</v>
        <stp/>
        <stp>ContractData</stp>
        <stp>ETS1?10</stp>
        <stp>Symbol</stp>
        <tr r="A38" s="2"/>
      </tp>
      <tp t="s">
        <v>ETS1F20</v>
        <stp/>
        <stp>ContractData</stp>
        <stp>ETS1?11</stp>
        <stp>Symbol</stp>
        <tr r="A39" s="2"/>
      </tp>
      <tp t="s">
        <v>ICE WTI Light Sweet Crude Oil: March 2019</v>
        <stp/>
        <stp>ContractData</stp>
        <stp>ETH19</stp>
        <stp>LongDescription</stp>
        <tr r="B13" s="2"/>
        <tr r="B13" s="2"/>
        <tr r="B4" s="2"/>
      </tp>
      <tp t="s">
        <v>ICE WTI Light Sweet Crude Oil: July 2019</v>
        <stp/>
        <stp>ContractData</stp>
        <stp>ETN19</stp>
        <stp>LongDescription</stp>
        <tr r="B17" s="2"/>
        <tr r="B17" s="2"/>
      </tp>
      <tp t="s">
        <v>ETX19</v>
        <stp/>
        <stp>ContractData</stp>
        <stp>ET?9</stp>
        <stp>Symbol</stp>
        <tr r="A21" s="2"/>
        <tr r="Q10" s="6"/>
      </tp>
      <tp t="s">
        <v>ETV19</v>
        <stp/>
        <stp>ContractData</stp>
        <stp>ET?8</stp>
        <stp>Symbol</stp>
        <tr r="A20" s="2"/>
        <tr r="Q9" s="6"/>
      </tp>
      <tp t="s">
        <v>ETH19</v>
        <stp/>
        <stp>ContractData</stp>
        <stp>ET?1</stp>
        <stp>Symbol</stp>
        <tr r="A13" s="2"/>
        <tr r="Q2" s="6"/>
        <tr r="R35" s="6"/>
        <tr r="S35" s="6"/>
      </tp>
      <tp t="s">
        <v>ETK19</v>
        <stp/>
        <stp>ContractData</stp>
        <stp>ET?3</stp>
        <stp>Symbol</stp>
        <tr r="Q4" s="6"/>
        <tr r="A15" s="2"/>
      </tp>
      <tp t="s">
        <v>ETJ19</v>
        <stp/>
        <stp>ContractData</stp>
        <stp>ET?2</stp>
        <stp>Symbol</stp>
        <tr r="Q3" s="6"/>
        <tr r="A14" s="2"/>
        <tr r="S36" s="6"/>
      </tp>
      <tp t="s">
        <v>ETN19</v>
        <stp/>
        <stp>ContractData</stp>
        <stp>ET?5</stp>
        <stp>Symbol</stp>
        <tr r="A17" s="2"/>
        <tr r="Q6" s="6"/>
      </tp>
      <tp t="s">
        <v>ETM19</v>
        <stp/>
        <stp>ContractData</stp>
        <stp>ET?4</stp>
        <stp>Symbol</stp>
        <tr r="A16" s="2"/>
        <tr r="Q5" s="6"/>
      </tp>
      <tp t="s">
        <v>ETU19</v>
        <stp/>
        <stp>ContractData</stp>
        <stp>ET?7</stp>
        <stp>Symbol</stp>
        <tr r="A19" s="2"/>
        <tr r="Q8" s="6"/>
      </tp>
      <tp t="s">
        <v>ETQ19</v>
        <stp/>
        <stp>ContractData</stp>
        <stp>ET?6</stp>
        <stp>Symbol</stp>
        <tr r="Q7" s="6"/>
        <tr r="A18" s="2"/>
      </tp>
      <tp t="s">
        <v>ICE WTI Light Sweet Crude Oil: June 2019</v>
        <stp/>
        <stp>ContractData</stp>
        <stp>ETM19</stp>
        <stp>LongDescription</stp>
        <tr r="B16" s="2"/>
        <tr r="B16" s="2"/>
      </tp>
      <tp t="s">
        <v/>
        <stp/>
        <stp>ContractData</stp>
        <stp>ETS3G20</stp>
        <stp>High</stp>
        <tr r="D56" s="2"/>
      </tp>
      <tp t="s">
        <v/>
        <stp/>
        <stp>ContractData</stp>
        <stp>ETS3F20</stp>
        <stp>High</stp>
        <tr r="D55" s="2"/>
      </tp>
      <tp>
        <v>0.12</v>
        <stp/>
        <stp>ContractData</stp>
        <stp>ETS1G20</stp>
        <stp>High</stp>
        <tr r="D40" s="2"/>
      </tp>
      <tp>
        <v>0.11</v>
        <stp/>
        <stp>ContractData</stp>
        <stp>ETS1F20</stp>
        <stp>High</stp>
        <tr r="D39" s="2"/>
      </tp>
      <tp>
        <v>-1.36</v>
        <stp/>
        <stp>ContractData</stp>
        <stp>ETS3H19</stp>
        <stp>High</stp>
        <tr r="D45" s="2"/>
      </tp>
      <tp>
        <v>-1.25</v>
        <stp/>
        <stp>ContractData</stp>
        <stp>ETS3K19</stp>
        <stp>High</stp>
        <tr r="D47" s="2"/>
      </tp>
      <tp>
        <v>-1.45</v>
        <stp/>
        <stp>ContractData</stp>
        <stp>ETS3J19</stp>
        <stp>High</stp>
        <tr r="D46" s="2"/>
      </tp>
      <tp>
        <v>-0.95000000000000007</v>
        <stp/>
        <stp>ContractData</stp>
        <stp>ETS3M19</stp>
        <stp>High</stp>
        <tr r="D48" s="2"/>
      </tp>
      <tp>
        <v>-0.63</v>
        <stp/>
        <stp>ContractData</stp>
        <stp>ETS3N19</stp>
        <stp>High</stp>
        <tr r="D49" s="2"/>
      </tp>
      <tp t="s">
        <v/>
        <stp/>
        <stp>ContractData</stp>
        <stp>ETS3X19</stp>
        <stp>High</stp>
        <tr r="D53" s="2"/>
      </tp>
      <tp>
        <v>0.3</v>
        <stp/>
        <stp>ContractData</stp>
        <stp>ETS3Z19</stp>
        <stp>High</stp>
        <tr r="D54" s="2"/>
      </tp>
      <tp>
        <v>-0.33</v>
        <stp/>
        <stp>ContractData</stp>
        <stp>ETS3Q19</stp>
        <stp>High</stp>
        <tr r="D50" s="2"/>
      </tp>
      <tp>
        <v>-0.09</v>
        <stp/>
        <stp>ContractData</stp>
        <stp>ETS3U19</stp>
        <stp>High</stp>
        <tr r="D51" s="2"/>
      </tp>
      <tp>
        <v>0.06</v>
        <stp/>
        <stp>ContractData</stp>
        <stp>ETS3V19</stp>
        <stp>High</stp>
        <tr r="D52" s="2"/>
      </tp>
      <tp>
        <v>-0.34</v>
        <stp/>
        <stp>ContractData</stp>
        <stp>ETS1H19</stp>
        <stp>High</stp>
        <tr r="D29" s="2"/>
      </tp>
      <tp>
        <v>-0.51</v>
        <stp/>
        <stp>ContractData</stp>
        <stp>ETS1K19</stp>
        <stp>High</stp>
        <tr r="D31" s="2"/>
      </tp>
      <tp>
        <v>-0.5</v>
        <stp/>
        <stp>ContractData</stp>
        <stp>ETS1J19</stp>
        <stp>High</stp>
        <tr r="D30" s="2"/>
      </tp>
      <tp>
        <v>-0.43</v>
        <stp/>
        <stp>ContractData</stp>
        <stp>ETS1M19</stp>
        <stp>High</stp>
        <tr r="D32" s="2"/>
      </tp>
      <tp>
        <v>-0.31</v>
        <stp/>
        <stp>ContractData</stp>
        <stp>ETS1N19</stp>
        <stp>High</stp>
        <tr r="D33" s="2"/>
      </tp>
      <tp>
        <v>0.03</v>
        <stp/>
        <stp>ContractData</stp>
        <stp>ETS1X19</stp>
        <stp>High</stp>
        <tr r="D37" s="2"/>
      </tp>
      <tp>
        <v>0.08</v>
        <stp/>
        <stp>ContractData</stp>
        <stp>ETS1Z19</stp>
        <stp>High</stp>
        <tr r="D38" s="2"/>
      </tp>
      <tp>
        <v>-0.2</v>
        <stp/>
        <stp>ContractData</stp>
        <stp>ETS1Q19</stp>
        <stp>High</stp>
        <tr r="D34" s="2"/>
      </tp>
      <tp>
        <v>-0.1</v>
        <stp/>
        <stp>ContractData</stp>
        <stp>ETS1U19</stp>
        <stp>High</stp>
        <tr r="D35" s="2"/>
      </tp>
      <tp>
        <v>-0.02</v>
        <stp/>
        <stp>ContractData</stp>
        <stp>ETS1V19</stp>
        <stp>High</stp>
        <tr r="D36" s="2"/>
      </tp>
      <tp t="s">
        <v>ICE WTI Light Sweet Crude Oil: February 2020</v>
        <stp/>
        <stp>ContractData</stp>
        <stp>ETG20</stp>
        <stp>LongDescription</stp>
        <tr r="B24" s="2"/>
        <tr r="B24" s="2"/>
      </tp>
      <tp>
        <v>57.72</v>
        <stp/>
        <stp>ContractData</stp>
        <stp>ETQ19</stp>
        <stp>High</stp>
        <tr r="D18" s="2"/>
      </tp>
      <tp>
        <v>57.93</v>
        <stp/>
        <stp>ContractData</stp>
        <stp>ETU19</stp>
        <stp>High</stp>
        <tr r="D19" s="2"/>
      </tp>
      <tp>
        <v>58.03</v>
        <stp/>
        <stp>ContractData</stp>
        <stp>ETV19</stp>
        <stp>High</stp>
        <tr r="D20" s="2"/>
      </tp>
      <tp>
        <v>58.050000000000004</v>
        <stp/>
        <stp>ContractData</stp>
        <stp>ETX19</stp>
        <stp>High</stp>
        <tr r="D21" s="2"/>
      </tp>
      <tp>
        <v>58.02</v>
        <stp/>
        <stp>ContractData</stp>
        <stp>ETZ19</stp>
        <stp>High</stp>
        <tr r="D22" s="2"/>
      </tp>
      <tp>
        <v>55.6</v>
        <stp/>
        <stp>ContractData</stp>
        <stp>ETH19</stp>
        <stp>High</stp>
        <tr r="D13" s="2"/>
      </tp>
      <tp>
        <v>55.95</v>
        <stp/>
        <stp>ContractData</stp>
        <stp>ETJ19</stp>
        <stp>High</stp>
        <tr r="D14" s="2"/>
      </tp>
      <tp>
        <v>56.47</v>
        <stp/>
        <stp>ContractData</stp>
        <stp>ETK19</stp>
        <stp>High</stp>
        <tr r="D15" s="2"/>
      </tp>
      <tp>
        <v>56.97</v>
        <stp/>
        <stp>ContractData</stp>
        <stp>ETM19</stp>
        <stp>High</stp>
        <tr r="D16" s="2"/>
      </tp>
      <tp>
        <v>57.4</v>
        <stp/>
        <stp>ContractData</stp>
        <stp>ETN19</stp>
        <stp>High</stp>
        <tr r="D17" s="2"/>
      </tp>
      <tp t="s">
        <v>ICE WTI Light Sweet Crude Oil: January 2020</v>
        <stp/>
        <stp>ContractData</stp>
        <stp>ETF20</stp>
        <stp>LongDescription</stp>
        <tr r="B23" s="2"/>
        <tr r="B23" s="2"/>
      </tp>
      <tp t="s">
        <v/>
        <stp/>
        <stp>ContractData</stp>
        <stp>ETF20</stp>
        <stp>High</stp>
        <tr r="D23" s="2"/>
      </tp>
      <tp t="s">
        <v/>
        <stp/>
        <stp>ContractData</stp>
        <stp>ETG20</stp>
        <stp>High</stp>
        <tr r="D24" s="2"/>
      </tp>
      <tp>
        <v>0.08</v>
        <stp/>
        <stp>ContractData</stp>
        <stp>ETS1F20</stp>
        <stp>Open</stp>
        <tr r="C39" s="2"/>
      </tp>
      <tp>
        <v>0.1</v>
        <stp/>
        <stp>ContractData</stp>
        <stp>ETS1G20</stp>
        <stp>Open</stp>
        <tr r="C40" s="2"/>
      </tp>
      <tp t="s">
        <v/>
        <stp/>
        <stp>ContractData</stp>
        <stp>ETS3F20</stp>
        <stp>Open</stp>
        <tr r="C55" s="2"/>
      </tp>
      <tp t="s">
        <v/>
        <stp/>
        <stp>ContractData</stp>
        <stp>ETS3G20</stp>
        <stp>Open</stp>
        <tr r="C56" s="2"/>
      </tp>
      <tp t="s">
        <v>ICE WTI Light Sweet Crude Oil: December 2019</v>
        <stp/>
        <stp>ContractData</stp>
        <stp>ETZ19</stp>
        <stp>LongDescription</stp>
        <tr r="B22" s="2"/>
        <tr r="B22" s="2"/>
      </tp>
      <tp t="s">
        <v>ICE WTI Light Sweet Crude Oil: November 2019</v>
        <stp/>
        <stp>ContractData</stp>
        <stp>ETX19</stp>
        <stp>LongDescription</stp>
        <tr r="B21" s="2"/>
        <tr r="B21" s="2"/>
      </tp>
      <tp>
        <v>-0.35000000000000003</v>
        <stp/>
        <stp>ContractData</stp>
        <stp>ETS1N19</stp>
        <stp>Open</stp>
        <tr r="C33" s="2"/>
      </tp>
      <tp>
        <v>-0.46</v>
        <stp/>
        <stp>ContractData</stp>
        <stp>ETS1M19</stp>
        <stp>Open</stp>
        <tr r="C32" s="2"/>
      </tp>
      <tp>
        <v>-0.55000000000000004</v>
        <stp/>
        <stp>ContractData</stp>
        <stp>ETS1J19</stp>
        <stp>Open</stp>
        <tr r="C30" s="2"/>
      </tp>
      <tp>
        <v>-0.55000000000000004</v>
        <stp/>
        <stp>ContractData</stp>
        <stp>ETS1K19</stp>
        <stp>Open</stp>
        <tr r="C31" s="2"/>
      </tp>
      <tp>
        <v>-0.38</v>
        <stp/>
        <stp>ContractData</stp>
        <stp>ETS1H19</stp>
        <stp>Open</stp>
        <tr r="C29" s="2"/>
      </tp>
      <tp>
        <v>0.06</v>
        <stp/>
        <stp>ContractData</stp>
        <stp>ETS1Z19</stp>
        <stp>Open</stp>
        <tr r="C38" s="2"/>
      </tp>
      <tp>
        <v>0.01</v>
        <stp/>
        <stp>ContractData</stp>
        <stp>ETS1X19</stp>
        <stp>Open</stp>
        <tr r="C37" s="2"/>
      </tp>
      <tp>
        <v>-0.05</v>
        <stp/>
        <stp>ContractData</stp>
        <stp>ETS1V19</stp>
        <stp>Open</stp>
        <tr r="C36" s="2"/>
      </tp>
      <tp>
        <v>-0.12</v>
        <stp/>
        <stp>ContractData</stp>
        <stp>ETS1U19</stp>
        <stp>Open</stp>
        <tr r="C35" s="2"/>
      </tp>
      <tp>
        <v>-0.23</v>
        <stp/>
        <stp>ContractData</stp>
        <stp>ETS1Q19</stp>
        <stp>Open</stp>
        <tr r="C34" s="2"/>
      </tp>
      <tp>
        <v>-0.69000000000000006</v>
        <stp/>
        <stp>ContractData</stp>
        <stp>ETS3N19</stp>
        <stp>Open</stp>
        <tr r="C49" s="2"/>
      </tp>
      <tp>
        <v>-1.03</v>
        <stp/>
        <stp>ContractData</stp>
        <stp>ETS3M19</stp>
        <stp>Open</stp>
        <tr r="C48" s="2"/>
      </tp>
      <tp>
        <v>-1.56</v>
        <stp/>
        <stp>ContractData</stp>
        <stp>ETS3J19</stp>
        <stp>Open</stp>
        <tr r="C46" s="2"/>
      </tp>
      <tp>
        <v>-1.35</v>
        <stp/>
        <stp>ContractData</stp>
        <stp>ETS3K19</stp>
        <stp>Open</stp>
        <tr r="C47" s="2"/>
      </tp>
      <tp>
        <v>-1.49</v>
        <stp/>
        <stp>ContractData</stp>
        <stp>ETS3H19</stp>
        <stp>Open</stp>
        <tr r="C45" s="2"/>
      </tp>
      <tp>
        <v>0.26</v>
        <stp/>
        <stp>ContractData</stp>
        <stp>ETS3Z19</stp>
        <stp>Open</stp>
        <tr r="C54" s="2"/>
      </tp>
      <tp t="s">
        <v/>
        <stp/>
        <stp>ContractData</stp>
        <stp>ETS3X19</stp>
        <stp>Open</stp>
        <tr r="C53" s="2"/>
      </tp>
      <tp>
        <v>0.02</v>
        <stp/>
        <stp>ContractData</stp>
        <stp>ETS3V19</stp>
        <stp>Open</stp>
        <tr r="C52" s="2"/>
      </tp>
      <tp>
        <v>-0.15</v>
        <stp/>
        <stp>ContractData</stp>
        <stp>ETS3U19</stp>
        <stp>Open</stp>
        <tr r="C51" s="2"/>
      </tp>
      <tp>
        <v>-0.41000000000000003</v>
        <stp/>
        <stp>ContractData</stp>
        <stp>ETS3Q19</stp>
        <stp>Open</stp>
        <tr r="C50" s="2"/>
      </tp>
      <tp>
        <v>57.25</v>
        <stp/>
        <stp>ContractData</stp>
        <stp>ETV19</stp>
        <stp>Open</stp>
        <tr r="C20" s="2"/>
      </tp>
      <tp>
        <v>57.120000000000005</v>
        <stp/>
        <stp>ContractData</stp>
        <stp>ETU19</stp>
        <stp>Open</stp>
        <tr r="C19" s="2"/>
      </tp>
      <tp>
        <v>57.08</v>
        <stp/>
        <stp>ContractData</stp>
        <stp>ETQ19</stp>
        <stp>Open</stp>
        <tr r="C18" s="2"/>
      </tp>
      <tp>
        <v>57.27</v>
        <stp/>
        <stp>ContractData</stp>
        <stp>ETZ19</stp>
        <stp>Open</stp>
        <tr r="C22" s="2"/>
      </tp>
      <tp>
        <v>57.28</v>
        <stp/>
        <stp>ContractData</stp>
        <stp>ETX19</stp>
        <stp>Open</stp>
        <tr r="C21" s="2"/>
      </tp>
      <tp>
        <v>56.730000000000004</v>
        <stp/>
        <stp>ContractData</stp>
        <stp>ETN19</stp>
        <stp>Open</stp>
        <tr r="C17" s="2"/>
      </tp>
      <tp>
        <v>56.2</v>
        <stp/>
        <stp>ContractData</stp>
        <stp>ETM19</stp>
        <stp>Open</stp>
        <tr r="C16" s="2"/>
      </tp>
      <tp>
        <v>55.74</v>
        <stp/>
        <stp>ContractData</stp>
        <stp>ETK19</stp>
        <stp>Open</stp>
        <tr r="C15" s="2"/>
      </tp>
      <tp>
        <v>55.11</v>
        <stp/>
        <stp>ContractData</stp>
        <stp>ETJ19</stp>
        <stp>Open</stp>
        <tr r="C14" s="2"/>
      </tp>
      <tp>
        <v>54.75</v>
        <stp/>
        <stp>ContractData</stp>
        <stp>ETH19</stp>
        <stp>Open</stp>
        <tr r="C13" s="2"/>
      </tp>
      <tp t="s">
        <v/>
        <stp/>
        <stp>ContractData</stp>
        <stp>ETG20</stp>
        <stp>Open</stp>
        <tr r="C24" s="2"/>
      </tp>
      <tp t="s">
        <v/>
        <stp/>
        <stp>ContractData</stp>
        <stp>ETF20</stp>
        <stp>Open</stp>
        <tr r="C23" s="2"/>
      </tp>
      <tp t="s">
        <v>ICE WTI Light Sweet Crude Oil: August 2019</v>
        <stp/>
        <stp>ContractData</stp>
        <stp>ETQ19</stp>
        <stp>LongDescription</stp>
        <tr r="B18" s="2"/>
        <tr r="B18" s="2"/>
      </tp>
      <tp>
        <v>0.03</v>
        <stp/>
        <stp>ContractData</stp>
        <stp>ETS1X19</stp>
        <stp>LastTradeToday</stp>
        <tr r="S15" s="2"/>
        <tr r="W10" s="6"/>
        <tr r="F37" s="2"/>
        <tr r="G37" s="2"/>
      </tp>
      <tp>
        <v>0.08</v>
        <stp/>
        <stp>ContractData</stp>
        <stp>ETS1Z19</stp>
        <stp>LastTradeToday</stp>
        <tr r="W11" s="6"/>
        <tr r="T15" s="2"/>
        <tr r="F38" s="2"/>
        <tr r="G38" s="2"/>
      </tp>
      <tp>
        <v>-0.1</v>
        <stp/>
        <stp>ContractData</stp>
        <stp>ETS1U19</stp>
        <stp>LastTradeToday</stp>
        <tr r="W8" s="6"/>
        <tr r="Q15" s="2"/>
        <tr r="F35" s="2"/>
        <tr r="G35" s="2"/>
      </tp>
      <tp>
        <v>-0.03</v>
        <stp/>
        <stp>ContractData</stp>
        <stp>ETS1V19</stp>
        <stp>LastTradeToday</stp>
        <tr r="R15" s="2"/>
        <tr r="W9" s="6"/>
        <tr r="G36" s="2"/>
        <tr r="F36" s="2"/>
      </tp>
      <tp>
        <v>-0.22</v>
        <stp/>
        <stp>ContractData</stp>
        <stp>ETS1Q19</stp>
        <stp>LastTradeToday</stp>
        <tr r="W7" s="6"/>
        <tr r="P15" s="2"/>
        <tr r="G34" s="2"/>
        <tr r="F34" s="2"/>
      </tp>
      <tp>
        <v>-0.44</v>
        <stp/>
        <stp>ContractData</stp>
        <stp>ETS1M19</stp>
        <stp>LastTradeToday</stp>
        <tr r="N15" s="2"/>
        <tr r="W5" s="6"/>
        <tr r="F32" s="2"/>
        <tr r="G32" s="2"/>
      </tp>
      <tp>
        <v>-0.33</v>
        <stp/>
        <stp>ContractData</stp>
        <stp>ETS1N19</stp>
        <stp>LastTradeToday</stp>
        <tr r="O15" s="2"/>
        <tr r="W6" s="6"/>
        <tr r="G33" s="2"/>
        <tr r="F33" s="2"/>
      </tp>
      <tp>
        <v>-0.36</v>
        <stp/>
        <stp>ContractData</stp>
        <stp>ETS1H19</stp>
        <stp>LastTradeToday</stp>
        <tr r="K15" s="2"/>
        <tr r="W2" s="6"/>
        <tr r="F29" s="2"/>
        <tr r="G29" s="2"/>
      </tp>
      <tp>
        <v>-0.53</v>
        <stp/>
        <stp>ContractData</stp>
        <stp>ETS1K19</stp>
        <stp>LastTradeToday</stp>
        <tr r="W4" s="6"/>
        <tr r="M15" s="2"/>
        <tr r="G31" s="2"/>
        <tr r="F31" s="2"/>
      </tp>
      <tp>
        <v>-0.52</v>
        <stp/>
        <stp>ContractData</stp>
        <stp>ETS1J19</stp>
        <stp>LastTradeToday</stp>
        <tr r="W3" s="6"/>
        <tr r="L15" s="2"/>
        <tr r="G30" s="2"/>
        <tr r="F30" s="2"/>
      </tp>
      <tp>
        <v>0.12</v>
        <stp/>
        <stp>ContractData</stp>
        <stp>ETS1G20</stp>
        <stp>LastTradeToday</stp>
        <tr r="W13" s="6"/>
        <tr r="G40" s="2"/>
        <tr r="F40" s="2"/>
      </tp>
      <tp>
        <v>0.1</v>
        <stp/>
        <stp>ContractData</stp>
        <stp>ETS1F20</stp>
        <stp>LastTradeToday</stp>
        <tr r="W12" s="6"/>
        <tr r="U15" s="2"/>
        <tr r="F39" s="2"/>
        <tr r="G39" s="2"/>
      </tp>
      <tp t="s">
        <v>ICE WTI Light Sweet Crude Oil: October 2019</v>
        <stp/>
        <stp>ContractData</stp>
        <stp>ETV19</stp>
        <stp>LongDescription</stp>
        <tr r="B20" s="2"/>
        <tr r="B20" s="2"/>
      </tp>
      <tp t="s">
        <v/>
        <stp/>
        <stp>ContractData</stp>
        <stp>ETS3X19</stp>
        <stp>LastTradeToday</stp>
        <tr r="AP10" s="6"/>
        <tr r="G53" s="2"/>
        <tr r="S45" s="2"/>
        <tr r="F53" s="2"/>
      </tp>
      <tp>
        <v>0.3</v>
        <stp/>
        <stp>ContractData</stp>
        <stp>ETS3Z19</stp>
        <stp>LastTradeToday</stp>
        <tr r="AP11" s="6"/>
        <tr r="AP11" s="6"/>
        <tr r="G54" s="2"/>
        <tr r="T45" s="2"/>
        <tr r="T45" s="2"/>
        <tr r="F54" s="2"/>
      </tp>
      <tp>
        <v>-0.11</v>
        <stp/>
        <stp>ContractData</stp>
        <stp>ETS3U19</stp>
        <stp>LastTradeToday</stp>
        <tr r="AP8" s="6"/>
        <tr r="AP8" s="6"/>
        <tr r="F51" s="2"/>
        <tr r="Q45" s="2"/>
        <tr r="Q45" s="2"/>
        <tr r="G51" s="2"/>
      </tp>
      <tp>
        <v>0.06</v>
        <stp/>
        <stp>ContractData</stp>
        <stp>ETS3V19</stp>
        <stp>LastTradeToday</stp>
        <tr r="AP9" s="6"/>
        <tr r="AP9" s="6"/>
        <tr r="F52" s="2"/>
        <tr r="R45" s="2"/>
        <tr r="R45" s="2"/>
        <tr r="G52" s="2"/>
      </tp>
      <tp>
        <v>-0.33</v>
        <stp/>
        <stp>ContractData</stp>
        <stp>ETS3Q19</stp>
        <stp>LastTradeToday</stp>
        <tr r="AP7" s="6"/>
        <tr r="AP7" s="6"/>
        <tr r="G50" s="2"/>
        <tr r="F50" s="2"/>
        <tr r="P45" s="2"/>
        <tr r="P45" s="2"/>
      </tp>
      <tp>
        <v>-0.96</v>
        <stp/>
        <stp>ContractData</stp>
        <stp>ETS3M19</stp>
        <stp>LastTradeToday</stp>
        <tr r="AP5" s="6"/>
        <tr r="AP5" s="6"/>
        <tr r="G48" s="2"/>
        <tr r="N45" s="2"/>
        <tr r="N45" s="2"/>
        <tr r="F48" s="2"/>
      </tp>
      <tp>
        <v>-0.63</v>
        <stp/>
        <stp>ContractData</stp>
        <stp>ETS3N19</stp>
        <stp>LastTradeToday</stp>
        <tr r="AP6" s="6"/>
        <tr r="AP6" s="6"/>
        <tr r="G49" s="2"/>
        <tr r="O45" s="2"/>
        <tr r="O45" s="2"/>
        <tr r="F49" s="2"/>
      </tp>
      <tp>
        <v>-1.42</v>
        <stp/>
        <stp>ContractData</stp>
        <stp>ETS3H19</stp>
        <stp>LastTradeToday</stp>
        <tr r="AP2" s="6"/>
        <tr r="AP2" s="6"/>
        <tr r="K45" s="2"/>
        <tr r="K45" s="2"/>
        <tr r="G45" s="2"/>
        <tr r="F45" s="2"/>
      </tp>
      <tp>
        <v>-1.31</v>
        <stp/>
        <stp>ContractData</stp>
        <stp>ETS3K19</stp>
        <stp>LastTradeToday</stp>
        <tr r="AP4" s="6"/>
        <tr r="AP4" s="6"/>
        <tr r="M45" s="2"/>
        <tr r="M45" s="2"/>
        <tr r="F47" s="2"/>
        <tr r="G47" s="2"/>
      </tp>
      <tp>
        <v>-1.5</v>
        <stp/>
        <stp>ContractData</stp>
        <stp>ETS3J19</stp>
        <stp>LastTradeToday</stp>
        <tr r="AP3" s="6"/>
        <tr r="AP3" s="6"/>
        <tr r="F46" s="2"/>
        <tr r="L45" s="2"/>
        <tr r="L45" s="2"/>
        <tr r="G46" s="2"/>
      </tp>
      <tp t="s">
        <v/>
        <stp/>
        <stp>ContractData</stp>
        <stp>ETS3G20</stp>
        <stp>LastTradeToday</stp>
        <tr r="AP13" s="6"/>
        <tr r="G56" s="2"/>
        <tr r="F56" s="2"/>
      </tp>
      <tp t="s">
        <v/>
        <stp/>
        <stp>ContractData</stp>
        <stp>ETS3F20</stp>
        <stp>LastTradeToday</stp>
        <tr r="AP12" s="6"/>
        <tr r="G55" s="2"/>
        <tr r="F55" s="2"/>
      </tp>
      <tp t="s">
        <v>ICE WTI Light Sweet Crude Oil: September 2019</v>
        <stp/>
        <stp>ContractData</stp>
        <stp>ETU19</stp>
        <stp>LongDescription</stp>
        <tr r="B19" s="2"/>
        <tr r="B19" s="2"/>
      </tp>
      <tp>
        <v>-0.47000000000000003</v>
        <stp/>
        <stp>ContractData</stp>
        <stp>ETS1M19</stp>
        <stp>Low</stp>
        <tr r="E32" s="2"/>
      </tp>
      <tp>
        <v>-1.05</v>
        <stp/>
        <stp>ContractData</stp>
        <stp>ETS3M19</stp>
        <stp>Low</stp>
        <tr r="E48" s="2"/>
      </tp>
      <tp>
        <v>-0.35000000000000003</v>
        <stp/>
        <stp>ContractData</stp>
        <stp>ETS1N19</stp>
        <stp>Low</stp>
        <tr r="E33" s="2"/>
      </tp>
      <tp>
        <v>-0.71</v>
        <stp/>
        <stp>ContractData</stp>
        <stp>ETS3N19</stp>
        <stp>Low</stp>
        <tr r="E49" s="2"/>
      </tp>
      <tp>
        <v>0.11</v>
        <stp/>
        <stp>ContractData</stp>
        <stp>ETS1G20</stp>
        <stp>Bid</stp>
        <tr r="Y13" s="6"/>
      </tp>
      <tp t="s">
        <v/>
        <stp/>
        <stp>ContractData</stp>
        <stp>ETS3G20</stp>
        <stp>Bid</stp>
        <tr r="AR13" s="6"/>
      </tp>
      <tp>
        <v>0.09</v>
        <stp/>
        <stp>ContractData</stp>
        <stp>ETS1F20</stp>
        <stp>Bid</stp>
        <tr r="Y12" s="6"/>
        <tr r="U14" s="2"/>
      </tp>
      <tp t="s">
        <v/>
        <stp/>
        <stp>ContractData</stp>
        <stp>ETS3F20</stp>
        <stp>Bid</stp>
        <tr r="AR12" s="6"/>
      </tp>
      <tp>
        <v>-0.39</v>
        <stp/>
        <stp>ContractData</stp>
        <stp>ETS1H19</stp>
        <stp>Low</stp>
        <tr r="E29" s="2"/>
      </tp>
      <tp>
        <v>-1.49</v>
        <stp/>
        <stp>ContractData</stp>
        <stp>ETS3H19</stp>
        <stp>Low</stp>
        <tr r="E45" s="2"/>
      </tp>
      <tp>
        <v>-0.55000000000000004</v>
        <stp/>
        <stp>ContractData</stp>
        <stp>ETS1K19</stp>
        <stp>Low</stp>
        <tr r="E31" s="2"/>
      </tp>
      <tp>
        <v>-1.36</v>
        <stp/>
        <stp>ContractData</stp>
        <stp>ETS3K19</stp>
        <stp>Low</stp>
        <tr r="E47" s="2"/>
      </tp>
      <tp>
        <v>0.11</v>
        <stp/>
        <stp>ContractData</stp>
        <stp>ETS1F20</stp>
        <stp>Ask</stp>
        <tr r="U13" s="2"/>
        <tr r="Z12" s="6"/>
      </tp>
      <tp t="s">
        <v/>
        <stp/>
        <stp>ContractData</stp>
        <stp>ETS3F20</stp>
        <stp>Ask</stp>
        <tr r="AS12" s="6"/>
      </tp>
      <tp>
        <v>-0.56000000000000005</v>
        <stp/>
        <stp>ContractData</stp>
        <stp>ETS1J19</stp>
        <stp>Low</stp>
        <tr r="E30" s="2"/>
      </tp>
      <tp>
        <v>-1.57</v>
        <stp/>
        <stp>ContractData</stp>
        <stp>ETS3J19</stp>
        <stp>Low</stp>
        <tr r="E46" s="2"/>
      </tp>
      <tp>
        <v>0.13</v>
        <stp/>
        <stp>ContractData</stp>
        <stp>ETS1G20</stp>
        <stp>Ask</stp>
        <tr r="Z13" s="6"/>
      </tp>
      <tp t="s">
        <v/>
        <stp/>
        <stp>ContractData</stp>
        <stp>ETS3G20</stp>
        <stp>Ask</stp>
        <tr r="AS13" s="6"/>
      </tp>
      <tp>
        <v>-0.54</v>
        <stp/>
        <stp>ContractData</stp>
        <stp>ETS1K19</stp>
        <stp>Bid</stp>
        <tr r="M14" s="2"/>
        <tr r="Y4" s="6"/>
      </tp>
      <tp>
        <v>-1.31</v>
        <stp/>
        <stp>ContractData</stp>
        <stp>ETS3K19</stp>
        <stp>Bid</stp>
        <tr r="AR4" s="6"/>
        <tr r="M44" s="2"/>
        <tr r="M44" s="2"/>
      </tp>
      <tp>
        <v>-0.36</v>
        <stp/>
        <stp>ContractData</stp>
        <stp>ETS1H19</stp>
        <stp>Ask</stp>
        <tr r="Z2" s="6"/>
        <tr r="K13" s="2"/>
      </tp>
      <tp>
        <v>-1.41</v>
        <stp/>
        <stp>ContractData</stp>
        <stp>ETS3H19</stp>
        <stp>Ask</stp>
        <tr r="AS2" s="6"/>
        <tr r="K43" s="2"/>
        <tr r="K43" s="2"/>
      </tp>
      <tp>
        <v>-0.53</v>
        <stp/>
        <stp>ContractData</stp>
        <stp>ETS1J19</stp>
        <stp>Bid</stp>
        <tr r="Y3" s="6"/>
        <tr r="L14" s="2"/>
      </tp>
      <tp>
        <v>-1.51</v>
        <stp/>
        <stp>ContractData</stp>
        <stp>ETS3J19</stp>
        <stp>Bid</stp>
        <tr r="AR3" s="6"/>
        <tr r="L44" s="2"/>
        <tr r="L44" s="2"/>
      </tp>
      <tp>
        <v>0.1</v>
        <stp/>
        <stp>ContractData</stp>
        <stp>ETS1G20</stp>
        <stp>Low</stp>
        <tr r="E40" s="2"/>
      </tp>
      <tp t="s">
        <v/>
        <stp/>
        <stp>ContractData</stp>
        <stp>ETS3G20</stp>
        <stp>Low</stp>
        <tr r="E56" s="2"/>
      </tp>
      <tp>
        <v>-0.52</v>
        <stp/>
        <stp>ContractData</stp>
        <stp>ETS1J19</stp>
        <stp>Ask</stp>
        <tr r="Z3" s="6"/>
        <tr r="L13" s="2"/>
      </tp>
      <tp>
        <v>-1.49</v>
        <stp/>
        <stp>ContractData</stp>
        <stp>ETS3J19</stp>
        <stp>Ask</stp>
        <tr r="AS3" s="6"/>
        <tr r="L43" s="2"/>
        <tr r="L43" s="2"/>
      </tp>
      <tp>
        <v>-0.37</v>
        <stp/>
        <stp>ContractData</stp>
        <stp>ETS1H19</stp>
        <stp>Bid</stp>
        <tr r="Y2" s="6"/>
        <tr r="K14" s="2"/>
      </tp>
      <tp>
        <v>-1.43</v>
        <stp/>
        <stp>ContractData</stp>
        <stp>ETS3H19</stp>
        <stp>Bid</stp>
        <tr r="AR2" s="6"/>
        <tr r="K44" s="2"/>
        <tr r="K44" s="2"/>
      </tp>
      <tp>
        <v>0.08</v>
        <stp/>
        <stp>ContractData</stp>
        <stp>ETS1F20</stp>
        <stp>Low</stp>
        <tr r="E39" s="2"/>
      </tp>
      <tp t="s">
        <v/>
        <stp/>
        <stp>ContractData</stp>
        <stp>ETS3F20</stp>
        <stp>Low</stp>
        <tr r="E55" s="2"/>
      </tp>
      <tp>
        <v>-0.53</v>
        <stp/>
        <stp>ContractData</stp>
        <stp>ETS1K19</stp>
        <stp>Ask</stp>
        <tr r="Z4" s="6"/>
        <tr r="M13" s="2"/>
      </tp>
      <tp>
        <v>-1.3</v>
        <stp/>
        <stp>ContractData</stp>
        <stp>ETS3K19</stp>
        <stp>Ask</stp>
        <tr r="AS4" s="6"/>
        <tr r="M43" s="2"/>
        <tr r="M43" s="2"/>
      </tp>
      <tp>
        <v>-0.33</v>
        <stp/>
        <stp>ContractData</stp>
        <stp>ETS1N19</stp>
        <stp>Bid</stp>
        <tr r="Y6" s="6"/>
        <tr r="O14" s="2"/>
      </tp>
      <tp>
        <v>-0.66</v>
        <stp/>
        <stp>ContractData</stp>
        <stp>ETS3N19</stp>
        <stp>Bid</stp>
        <tr r="AR6" s="6"/>
        <tr r="O44" s="2"/>
        <tr r="O44" s="2"/>
      </tp>
      <tp>
        <v>-0.44</v>
        <stp/>
        <stp>ContractData</stp>
        <stp>ETS1M19</stp>
        <stp>Ask</stp>
        <tr r="Z5" s="6"/>
        <tr r="N13" s="2"/>
      </tp>
      <tp>
        <v>-0.98</v>
        <stp/>
        <stp>ContractData</stp>
        <stp>ETS3M19</stp>
        <stp>Ask</stp>
        <tr r="AS5" s="6"/>
        <tr r="N43" s="2"/>
        <tr r="N43" s="2"/>
      </tp>
      <tp>
        <v>-0.45</v>
        <stp/>
        <stp>ContractData</stp>
        <stp>ETS1M19</stp>
        <stp>Bid</stp>
        <tr r="Y5" s="6"/>
        <tr r="N14" s="2"/>
      </tp>
      <tp>
        <v>-1</v>
        <stp/>
        <stp>ContractData</stp>
        <stp>ETS3M19</stp>
        <stp>Bid</stp>
        <tr r="AR5" s="6"/>
        <tr r="N44" s="2"/>
        <tr r="N44" s="2"/>
      </tp>
      <tp>
        <v>-0.32</v>
        <stp/>
        <stp>ContractData</stp>
        <stp>ETS1N19</stp>
        <stp>Ask</stp>
        <tr r="O13" s="2"/>
        <tr r="Z6" s="6"/>
      </tp>
      <tp>
        <v>-0.64</v>
        <stp/>
        <stp>ContractData</stp>
        <stp>ETS3N19</stp>
        <stp>Ask</stp>
        <tr r="AS6" s="6"/>
        <tr r="O43" s="2"/>
        <tr r="O43" s="2"/>
      </tp>
      <tp t="s">
        <v>ETS3X19</v>
        <stp/>
        <stp>ContractData</stp>
        <stp>ETS3?9</stp>
        <stp>Symbol</stp>
        <tr r="A53" s="2"/>
      </tp>
      <tp t="s">
        <v>ETS3V19</v>
        <stp/>
        <stp>ContractData</stp>
        <stp>ETS3?8</stp>
        <stp>Symbol</stp>
        <tr r="A52" s="2"/>
      </tp>
      <tp t="s">
        <v>ETS3U19</v>
        <stp/>
        <stp>ContractData</stp>
        <stp>ETS3?7</stp>
        <stp>Symbol</stp>
        <tr r="A51" s="2"/>
      </tp>
      <tp t="s">
        <v>ETS3Q19</v>
        <stp/>
        <stp>ContractData</stp>
        <stp>ETS3?6</stp>
        <stp>Symbol</stp>
        <tr r="A50" s="2"/>
      </tp>
      <tp t="s">
        <v>ETS3N19</v>
        <stp/>
        <stp>ContractData</stp>
        <stp>ETS3?5</stp>
        <stp>Symbol</stp>
        <tr r="A49" s="2"/>
      </tp>
      <tp t="s">
        <v>ETS3M19</v>
        <stp/>
        <stp>ContractData</stp>
        <stp>ETS3?4</stp>
        <stp>Symbol</stp>
        <tr r="A48" s="2"/>
      </tp>
      <tp t="s">
        <v>ETS3K19</v>
        <stp/>
        <stp>ContractData</stp>
        <stp>ETS3?3</stp>
        <stp>Symbol</stp>
        <tr r="A47" s="2"/>
      </tp>
      <tp t="s">
        <v>ETS3J19</v>
        <stp/>
        <stp>ContractData</stp>
        <stp>ETS3?2</stp>
        <stp>Symbol</stp>
        <tr r="A46" s="2"/>
      </tp>
      <tp t="s">
        <v>ETS3H19</v>
        <stp/>
        <stp>ContractData</stp>
        <stp>ETS3?1</stp>
        <stp>Symbol</stp>
        <tr r="A45" s="2"/>
      </tp>
      <tp t="s">
        <v>ETS1X19</v>
        <stp/>
        <stp>ContractData</stp>
        <stp>ETS1?9</stp>
        <stp>Symbol</stp>
        <tr r="A37" s="2"/>
      </tp>
      <tp t="s">
        <v>ETS1V19</v>
        <stp/>
        <stp>ContractData</stp>
        <stp>ETS1?8</stp>
        <stp>Symbol</stp>
        <tr r="A36" s="2"/>
      </tp>
      <tp t="s">
        <v>ETS1U19</v>
        <stp/>
        <stp>ContractData</stp>
        <stp>ETS1?7</stp>
        <stp>Symbol</stp>
        <tr r="A35" s="2"/>
      </tp>
      <tp t="s">
        <v>ETS1Q19</v>
        <stp/>
        <stp>ContractData</stp>
        <stp>ETS1?6</stp>
        <stp>Symbol</stp>
        <tr r="A34" s="2"/>
      </tp>
      <tp t="s">
        <v>ETS1N19</v>
        <stp/>
        <stp>ContractData</stp>
        <stp>ETS1?5</stp>
        <stp>Symbol</stp>
        <tr r="A33" s="2"/>
      </tp>
      <tp t="s">
        <v>ETS1M19</v>
        <stp/>
        <stp>ContractData</stp>
        <stp>ETS1?4</stp>
        <stp>Symbol</stp>
        <tr r="A32" s="2"/>
      </tp>
      <tp t="s">
        <v>ETS1K19</v>
        <stp/>
        <stp>ContractData</stp>
        <stp>ETS1?3</stp>
        <stp>Symbol</stp>
        <tr r="A31" s="2"/>
      </tp>
      <tp t="s">
        <v>ETS1J19</v>
        <stp/>
        <stp>ContractData</stp>
        <stp>ETS1?2</stp>
        <stp>Symbol</stp>
        <tr r="A30" s="2"/>
      </tp>
      <tp t="s">
        <v>ETS1H19</v>
        <stp/>
        <stp>ContractData</stp>
        <stp>ETS1?1</stp>
        <stp>Symbol</stp>
        <tr r="A29" s="2"/>
      </tp>
      <tp>
        <v>-0.21</v>
        <stp/>
        <stp>ContractData</stp>
        <stp>ETS1Q19</stp>
        <stp>Ask</stp>
        <tr r="Z7" s="6"/>
        <tr r="P13" s="2"/>
      </tp>
      <tp>
        <v>-0.34</v>
        <stp/>
        <stp>ContractData</stp>
        <stp>ETS3Q19</stp>
        <stp>Ask</stp>
        <tr r="AS7" s="6"/>
        <tr r="P43" s="2"/>
        <tr r="P43" s="2"/>
      </tp>
      <tp>
        <v>-0.22</v>
        <stp/>
        <stp>ContractData</stp>
        <stp>ETS1Q19</stp>
        <stp>Bid</stp>
        <tr r="P14" s="2"/>
        <tr r="Y7" s="6"/>
      </tp>
      <tp>
        <v>-0.36</v>
        <stp/>
        <stp>ContractData</stp>
        <stp>ETS3Q19</stp>
        <stp>Bid</stp>
        <tr r="AR7" s="6"/>
        <tr r="P44" s="2"/>
        <tr r="P44" s="2"/>
      </tp>
      <tp>
        <v>-0.04</v>
        <stp/>
        <stp>ContractData</stp>
        <stp>ETS1V19</stp>
        <stp>Bid</stp>
        <tr r="R14" s="2"/>
        <tr r="Y9" s="6"/>
      </tp>
      <tp>
        <v>0.06</v>
        <stp/>
        <stp>ContractData</stp>
        <stp>ETS3V19</stp>
        <stp>Bid</stp>
        <tr r="AR9" s="6"/>
        <tr r="R44" s="2"/>
        <tr r="R44" s="2"/>
      </tp>
      <tp>
        <v>0.01</v>
        <stp/>
        <stp>ContractData</stp>
        <stp>ETS1X19</stp>
        <stp>Low</stp>
        <tr r="E37" s="2"/>
      </tp>
      <tp t="s">
        <v/>
        <stp/>
        <stp>ContractData</stp>
        <stp>ETS3X19</stp>
        <stp>Low</stp>
        <tr r="E53" s="2"/>
      </tp>
      <tp>
        <v>-0.1</v>
        <stp/>
        <stp>ContractData</stp>
        <stp>ETS1U19</stp>
        <stp>Ask</stp>
        <tr r="Z8" s="6"/>
        <tr r="Q13" s="2"/>
      </tp>
      <tp>
        <v>-0.1</v>
        <stp/>
        <stp>ContractData</stp>
        <stp>ETS3U19</stp>
        <stp>Ask</stp>
        <tr r="AS8" s="6"/>
        <tr r="Q43" s="2"/>
        <tr r="Q43" s="2"/>
      </tp>
      <tp>
        <v>-0.11</v>
        <stp/>
        <stp>ContractData</stp>
        <stp>ETS1U19</stp>
        <stp>Bid</stp>
        <tr r="Q14" s="2"/>
        <tr r="Y8" s="6"/>
      </tp>
      <tp>
        <v>-0.12</v>
        <stp/>
        <stp>ContractData</stp>
        <stp>ETS3U19</stp>
        <stp>Bid</stp>
        <tr r="AR8" s="6"/>
        <tr r="Q44" s="2"/>
        <tr r="Q44" s="2"/>
      </tp>
      <tp>
        <v>-0.02</v>
        <stp/>
        <stp>ContractData</stp>
        <stp>ETS1V19</stp>
        <stp>Ask</stp>
        <tr r="R13" s="2"/>
        <tr r="Z9" s="6"/>
      </tp>
      <tp>
        <v>0.08</v>
        <stp/>
        <stp>ContractData</stp>
        <stp>ETS3V19</stp>
        <stp>Ask</stp>
        <tr r="AS9" s="6"/>
        <tr r="R43" s="2"/>
        <tr r="R43" s="2"/>
      </tp>
      <tp>
        <v>0.06</v>
        <stp/>
        <stp>ContractData</stp>
        <stp>ETS1Z19</stp>
        <stp>Low</stp>
        <tr r="E38" s="2"/>
      </tp>
      <tp>
        <v>0.26</v>
        <stp/>
        <stp>ContractData</stp>
        <stp>ETS3Z19</stp>
        <stp>Low</stp>
        <tr r="E54" s="2"/>
      </tp>
      <tp>
        <v>-0.12</v>
        <stp/>
        <stp>ContractData</stp>
        <stp>ETS1U19</stp>
        <stp>Low</stp>
        <tr r="E35" s="2"/>
      </tp>
      <tp>
        <v>-0.19</v>
        <stp/>
        <stp>ContractData</stp>
        <stp>ETS3U19</stp>
        <stp>Low</stp>
        <tr r="E51" s="2"/>
      </tp>
      <tp>
        <v>0.04</v>
        <stp/>
        <stp>ContractData</stp>
        <stp>ETS1X19</stp>
        <stp>Ask</stp>
        <tr r="S13" s="2"/>
        <tr r="Z10" s="6"/>
      </tp>
      <tp>
        <v>0.21</v>
        <stp/>
        <stp>ContractData</stp>
        <stp>ETS3X19</stp>
        <stp>Ask</stp>
        <tr r="AS10" s="6"/>
        <tr r="S43" s="2"/>
        <tr r="S43" s="2"/>
      </tp>
      <tp>
        <v>7.0000000000000007E-2</v>
        <stp/>
        <stp>ContractData</stp>
        <stp>ETS1Z19</stp>
        <stp>Bid</stp>
        <tr r="T14" s="2"/>
        <tr r="Y11" s="6"/>
      </tp>
      <tp>
        <v>0.28000000000000003</v>
        <stp/>
        <stp>ContractData</stp>
        <stp>ETS3Z19</stp>
        <stp>Bid</stp>
        <tr r="AR11" s="6"/>
        <tr r="T44" s="2"/>
        <tr r="T44" s="2"/>
      </tp>
      <tp>
        <v>0.08</v>
        <stp/>
        <stp>ContractData</stp>
        <stp>ETS1Z19</stp>
        <stp>Ask</stp>
        <tr r="Z11" s="6"/>
        <tr r="T13" s="2"/>
      </tp>
      <tp>
        <v>0.3</v>
        <stp/>
        <stp>ContractData</stp>
        <stp>ETS3Z19</stp>
        <stp>Ask</stp>
        <tr r="AS11" s="6"/>
        <tr r="T43" s="2"/>
        <tr r="T43" s="2"/>
      </tp>
      <tp>
        <v>0.02</v>
        <stp/>
        <stp>ContractData</stp>
        <stp>ETS1X19</stp>
        <stp>Bid</stp>
        <tr r="Y10" s="6"/>
        <tr r="S14" s="2"/>
      </tp>
      <tp>
        <v>0.19</v>
        <stp/>
        <stp>ContractData</stp>
        <stp>ETS3X19</stp>
        <stp>Bid</stp>
        <tr r="AR10" s="6"/>
        <tr r="S44" s="2"/>
        <tr r="S44" s="2"/>
      </tp>
      <tp>
        <v>-0.05</v>
        <stp/>
        <stp>ContractData</stp>
        <stp>ETS1V19</stp>
        <stp>Low</stp>
        <tr r="E36" s="2"/>
      </tp>
      <tp>
        <v>0.01</v>
        <stp/>
        <stp>ContractData</stp>
        <stp>ETS3V19</stp>
        <stp>Low</stp>
        <tr r="E52" s="2"/>
      </tp>
      <tp>
        <v>-0.23</v>
        <stp/>
        <stp>ContractData</stp>
        <stp>ETS1Q19</stp>
        <stp>Low</stp>
        <tr r="E34" s="2"/>
      </tp>
      <tp>
        <v>-0.42</v>
        <stp/>
        <stp>ContractData</stp>
        <stp>ETS3Q19</stp>
        <stp>Low</stp>
        <tr r="E50" s="2"/>
      </tp>
      <tp>
        <v>57.77</v>
        <stp/>
        <stp>ContractData</stp>
        <stp>ETZ19</stp>
        <stp>Bid</stp>
        <tr r="S11" s="6"/>
        <tr r="S9" s="2"/>
        <tr r="S9" s="2"/>
      </tp>
      <tp>
        <v>57.02</v>
        <stp/>
        <stp>ContractData</stp>
        <stp>ETU19</stp>
        <stp>Low</stp>
        <tr r="E19" s="2"/>
      </tp>
      <tp>
        <v>57.84</v>
        <stp/>
        <stp>ContractData</stp>
        <stp>ETX19</stp>
        <stp>Ask</stp>
        <tr r="T10" s="6"/>
        <tr r="R8" s="2"/>
        <tr r="R8" s="2"/>
      </tp>
      <tp>
        <v>57.2</v>
        <stp/>
        <stp>ContractData</stp>
        <stp>ETV19</stp>
        <stp>Low</stp>
        <tr r="E20" s="2"/>
      </tp>
      <tp>
        <v>57.800000000000004</v>
        <stp/>
        <stp>ContractData</stp>
        <stp>ETX19</stp>
        <stp>Bid</stp>
        <tr r="S10" s="6"/>
        <tr r="R9" s="2"/>
        <tr r="R9" s="2"/>
      </tp>
      <tp>
        <v>57.81</v>
        <stp/>
        <stp>ContractData</stp>
        <stp>ETZ19</stp>
        <stp>Ask</stp>
        <tr r="S8" s="2"/>
        <tr r="S8" s="2"/>
        <tr r="T11" s="6"/>
      </tp>
      <tp>
        <v>56.63</v>
        <stp/>
        <stp>ContractData</stp>
        <stp>ETQ19</stp>
        <stp>Low</stp>
        <tr r="E18" s="2"/>
      </tp>
      <tp>
        <v>57.480000000000004</v>
        <stp/>
        <stp>ContractData</stp>
        <stp>ETQ19</stp>
        <stp>Ask</stp>
        <tr r="O8" s="2"/>
        <tr r="O8" s="2"/>
        <tr r="T7" s="6"/>
      </tp>
      <tp>
        <v>57.45</v>
        <stp/>
        <stp>ContractData</stp>
        <stp>ETQ19</stp>
        <stp>Bid</stp>
        <tr r="S7" s="6"/>
        <tr r="O9" s="2"/>
        <tr r="O9" s="2"/>
      </tp>
      <tp>
        <v>57.13</v>
        <stp/>
        <stp>ContractData</stp>
        <stp>ETX19</stp>
        <stp>Low</stp>
        <tr r="E21" s="2"/>
      </tp>
      <tp>
        <v>57.77</v>
        <stp/>
        <stp>ContractData</stp>
        <stp>ETV19</stp>
        <stp>Bid</stp>
        <tr r="Q9" s="2"/>
        <tr r="Q9" s="2"/>
        <tr r="S9" s="6"/>
      </tp>
      <tp>
        <v>57.7</v>
        <stp/>
        <stp>ContractData</stp>
        <stp>ETU19</stp>
        <stp>Ask</stp>
        <tr r="T8" s="6"/>
        <tr r="P8" s="2"/>
        <tr r="P8" s="2"/>
      </tp>
      <tp>
        <v>57.25</v>
        <stp/>
        <stp>ContractData</stp>
        <stp>ETZ19</stp>
        <stp>Low</stp>
        <tr r="E22" s="2"/>
      </tp>
      <tp>
        <v>57.67</v>
        <stp/>
        <stp>ContractData</stp>
        <stp>ETU19</stp>
        <stp>Bid</stp>
        <tr r="P9" s="2"/>
        <tr r="P9" s="2"/>
        <tr r="S8" s="6"/>
      </tp>
      <tp>
        <v>57.81</v>
        <stp/>
        <stp>ContractData</stp>
        <stp>ETV19</stp>
        <stp>Ask</stp>
        <tr r="Q8" s="2"/>
        <tr r="Q8" s="2"/>
        <tr r="T9" s="6"/>
      </tp>
      <tp>
        <v>55.63</v>
        <stp/>
        <stp>ContractData</stp>
        <stp>ETJ19</stp>
        <stp>Bid</stp>
        <tr r="K9" s="2"/>
        <tr r="K9" s="2"/>
        <tr r="S3" s="6"/>
      </tp>
      <tp>
        <v>56.15</v>
        <stp/>
        <stp>ContractData</stp>
        <stp>ETK19</stp>
        <stp>Bid</stp>
        <tr r="L9" s="2"/>
        <tr r="L9" s="2"/>
        <tr r="S4" s="6"/>
      </tp>
      <tp>
        <v>55.28</v>
        <stp/>
        <stp>ContractData</stp>
        <stp>ETH19</stp>
        <stp>Ask</stp>
        <tr r="T2" s="6"/>
        <tr r="D7" s="2"/>
        <tr r="J8" s="2"/>
        <tr r="J8" s="2"/>
      </tp>
      <tp t="s">
        <v/>
        <stp/>
        <stp>ContractData</stp>
        <stp>ETF20</stp>
        <stp>Low</stp>
        <tr r="E23" s="2"/>
      </tp>
      <tp>
        <v>55.26</v>
        <stp/>
        <stp>ContractData</stp>
        <stp>ETH19</stp>
        <stp>Bid</stp>
        <tr r="D9" s="2"/>
        <tr r="J9" s="2"/>
        <tr r="J9" s="2"/>
        <tr r="S2" s="6"/>
      </tp>
      <tp>
        <v>56.17</v>
        <stp/>
        <stp>ContractData</stp>
        <stp>ETK19</stp>
        <stp>Ask</stp>
        <tr r="L8" s="2"/>
        <tr r="L8" s="2"/>
        <tr r="T4" s="6"/>
      </tp>
      <tp t="s">
        <v/>
        <stp/>
        <stp>ContractData</stp>
        <stp>ETG20</stp>
        <stp>Low</stp>
        <tr r="E24" s="2"/>
      </tp>
      <tp>
        <v>55.65</v>
        <stp/>
        <stp>ContractData</stp>
        <stp>ETJ19</stp>
        <stp>Ask</stp>
        <tr r="K8" s="2"/>
        <tr r="K8" s="2"/>
        <tr r="T3" s="6"/>
      </tp>
      <tp>
        <v>57.120000000000005</v>
        <stp/>
        <stp>ContractData</stp>
        <stp>ETN19</stp>
        <stp>Bid</stp>
        <tr r="S6" s="6"/>
        <tr r="N9" s="2"/>
        <tr r="N9" s="2"/>
      </tp>
      <tp>
        <v>56.71</v>
        <stp/>
        <stp>ContractData</stp>
        <stp>ETM19</stp>
        <stp>Ask</stp>
        <tr r="M8" s="2"/>
        <tr r="M8" s="2"/>
        <tr r="T5" s="6"/>
      </tp>
      <tp>
        <v>56.68</v>
        <stp/>
        <stp>ContractData</stp>
        <stp>ETM19</stp>
        <stp>Bid</stp>
        <tr r="M9" s="2"/>
        <tr r="M9" s="2"/>
        <tr r="S5" s="6"/>
      </tp>
      <tp>
        <v>57.15</v>
        <stp/>
        <stp>ContractData</stp>
        <stp>ETN19</stp>
        <stp>Ask</stp>
        <tr r="N8" s="2"/>
        <tr r="N8" s="2"/>
        <tr r="T6" s="6"/>
      </tp>
      <tp>
        <v>55.75</v>
        <stp/>
        <stp>ContractData</stp>
        <stp>ETM19</stp>
        <stp>Low</stp>
        <tr r="E16" s="2"/>
      </tp>
      <tp>
        <v>56.28</v>
        <stp/>
        <stp>ContractData</stp>
        <stp>ETN19</stp>
        <stp>Low</stp>
        <tr r="E17" s="2"/>
      </tp>
      <tp>
        <v>54.25</v>
        <stp/>
        <stp>ContractData</stp>
        <stp>ETH19</stp>
        <stp>Low</stp>
        <tr r="E13" s="2"/>
      </tp>
      <tp t="s">
        <v/>
        <stp/>
        <stp>ContractData</stp>
        <stp>ETF20</stp>
        <stp>Bid</stp>
        <tr r="T9" s="2"/>
        <tr r="S12" s="6"/>
      </tp>
      <tp t="s">
        <v/>
        <stp/>
        <stp>ContractData</stp>
        <stp>ETG20</stp>
        <stp>Bid</stp>
        <tr r="U9" s="2"/>
        <tr r="S13" s="6"/>
      </tp>
      <tp>
        <v>54.620000000000005</v>
        <stp/>
        <stp>ContractData</stp>
        <stp>ETJ19</stp>
        <stp>Low</stp>
        <tr r="E14" s="2"/>
      </tp>
      <tp t="s">
        <v/>
        <stp/>
        <stp>ContractData</stp>
        <stp>ETG20</stp>
        <stp>Ask</stp>
        <tr r="T13" s="6"/>
        <tr r="U8" s="2"/>
      </tp>
      <tp>
        <v>55.18</v>
        <stp/>
        <stp>ContractData</stp>
        <stp>ETK19</stp>
        <stp>Low</stp>
        <tr r="E15" s="2"/>
      </tp>
      <tp t="s">
        <v/>
        <stp/>
        <stp>ContractData</stp>
        <stp>ETF20</stp>
        <stp>Ask</stp>
        <tr r="T8" s="2"/>
        <tr r="T12" s="6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9568599991509767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Calculations!$AI$2:$AI$13</c:f>
              <c:strCache>
                <c:ptCount val="11"/>
                <c:pt idx="0">
                  <c:v>0, 0</c:v>
                </c:pt>
                <c:pt idx="1">
                  <c:v>0, 0</c:v>
                </c:pt>
                <c:pt idx="2">
                  <c:v>0, 0</c:v>
                </c:pt>
                <c:pt idx="3">
                  <c:v>0, 0</c:v>
                </c:pt>
                <c:pt idx="4">
                  <c:v>0, 0</c:v>
                </c:pt>
                <c:pt idx="5">
                  <c:v>0, 0</c:v>
                </c:pt>
                <c:pt idx="6">
                  <c:v>0, 0</c:v>
                </c:pt>
                <c:pt idx="7">
                  <c:v>0, 0</c:v>
                </c:pt>
                <c:pt idx="8">
                  <c:v>0, 0</c:v>
                </c:pt>
                <c:pt idx="9">
                  <c:v>0, 0</c:v>
                </c:pt>
                <c:pt idx="10">
                  <c:v>0, 0</c:v>
                </c:pt>
              </c:strCache>
            </c:strRef>
          </c:cat>
          <c:val>
            <c:numRef>
              <c:f>Calculations!$AG$2:$AG$12</c:f>
              <c:numCache>
                <c:formatCode>General</c:formatCode>
                <c:ptCount val="11"/>
                <c:pt idx="0">
                  <c:v>-0.36</c:v>
                </c:pt>
                <c:pt idx="1">
                  <c:v>-0.52</c:v>
                </c:pt>
                <c:pt idx="2">
                  <c:v>-0.53</c:v>
                </c:pt>
                <c:pt idx="3">
                  <c:v>-0.44</c:v>
                </c:pt>
                <c:pt idx="4">
                  <c:v>-0.33</c:v>
                </c:pt>
                <c:pt idx="5">
                  <c:v>-0.22</c:v>
                </c:pt>
                <c:pt idx="6">
                  <c:v>-0.1</c:v>
                </c:pt>
                <c:pt idx="7">
                  <c:v>-0.03</c:v>
                </c:pt>
                <c:pt idx="8">
                  <c:v>0.03</c:v>
                </c:pt>
                <c:pt idx="9">
                  <c:v>0.08</c:v>
                </c:pt>
                <c:pt idx="1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C-4595-A755-3F1D8BDA4576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Calculations!$AI$2:$AI$13</c:f>
              <c:strCache>
                <c:ptCount val="11"/>
                <c:pt idx="0">
                  <c:v>0, 0</c:v>
                </c:pt>
                <c:pt idx="1">
                  <c:v>0, 0</c:v>
                </c:pt>
                <c:pt idx="2">
                  <c:v>0, 0</c:v>
                </c:pt>
                <c:pt idx="3">
                  <c:v>0, 0</c:v>
                </c:pt>
                <c:pt idx="4">
                  <c:v>0, 0</c:v>
                </c:pt>
                <c:pt idx="5">
                  <c:v>0, 0</c:v>
                </c:pt>
                <c:pt idx="6">
                  <c:v>0, 0</c:v>
                </c:pt>
                <c:pt idx="7">
                  <c:v>0, 0</c:v>
                </c:pt>
                <c:pt idx="8">
                  <c:v>0, 0</c:v>
                </c:pt>
                <c:pt idx="9">
                  <c:v>0, 0</c:v>
                </c:pt>
                <c:pt idx="10">
                  <c:v>0, 0</c:v>
                </c:pt>
              </c:strCache>
            </c:strRef>
          </c:cat>
          <c:val>
            <c:numRef>
              <c:f>Calculations!$AK$2:$AK$12</c:f>
              <c:numCache>
                <c:formatCode>General</c:formatCode>
                <c:ptCount val="11"/>
                <c:pt idx="0">
                  <c:v>-0.38</c:v>
                </c:pt>
                <c:pt idx="1">
                  <c:v>-0.56000000000000005</c:v>
                </c:pt>
                <c:pt idx="2">
                  <c:v>-0.55000000000000004</c:v>
                </c:pt>
                <c:pt idx="3">
                  <c:v>-0.47000000000000003</c:v>
                </c:pt>
                <c:pt idx="4">
                  <c:v>-0.35000000000000003</c:v>
                </c:pt>
                <c:pt idx="5">
                  <c:v>-0.24</c:v>
                </c:pt>
                <c:pt idx="6">
                  <c:v>-0.13</c:v>
                </c:pt>
                <c:pt idx="7">
                  <c:v>-7.0000000000000007E-2</c:v>
                </c:pt>
                <c:pt idx="8">
                  <c:v>0.02</c:v>
                </c:pt>
                <c:pt idx="9">
                  <c:v>0.05</c:v>
                </c:pt>
                <c:pt idx="10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C-4595-A755-3F1D8BDA4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535824"/>
        <c:axId val="888536384"/>
      </c:lineChart>
      <c:catAx>
        <c:axId val="88853582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888536384"/>
        <c:crosses val="autoZero"/>
        <c:auto val="1"/>
        <c:lblAlgn val="ctr"/>
        <c:lblOffset val="100"/>
        <c:noMultiLvlLbl val="0"/>
      </c:catAx>
      <c:valAx>
        <c:axId val="888536384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88853582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494257157560014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Calculations!$AH$2:$AH$13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Calculations!$AF$2:$AF$13</c:f>
              <c:numCache>
                <c:formatCode>General</c:formatCode>
                <c:ptCount val="12"/>
                <c:pt idx="0">
                  <c:v>55.28</c:v>
                </c:pt>
                <c:pt idx="1">
                  <c:v>55.63</c:v>
                </c:pt>
                <c:pt idx="2">
                  <c:v>56.16</c:v>
                </c:pt>
                <c:pt idx="3">
                  <c:v>56.71</c:v>
                </c:pt>
                <c:pt idx="4">
                  <c:v>57.135000000000005</c:v>
                </c:pt>
                <c:pt idx="5">
                  <c:v>57.465000000000003</c:v>
                </c:pt>
                <c:pt idx="6">
                  <c:v>57.685000000000002</c:v>
                </c:pt>
                <c:pt idx="7">
                  <c:v>57.790000000000006</c:v>
                </c:pt>
                <c:pt idx="8">
                  <c:v>57.820000000000007</c:v>
                </c:pt>
                <c:pt idx="9">
                  <c:v>57.790000000000006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0-4EA3-900F-D3D45D01F0A2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numRef>
              <c:f>Calculations!$AH$2:$AH$13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Calculations!$AL$2:$AL$13</c:f>
              <c:numCache>
                <c:formatCode>General</c:formatCode>
                <c:ptCount val="12"/>
                <c:pt idx="0">
                  <c:v>54.410000000000004</c:v>
                </c:pt>
                <c:pt idx="1">
                  <c:v>54.79</c:v>
                </c:pt>
                <c:pt idx="2">
                  <c:v>55.35</c:v>
                </c:pt>
                <c:pt idx="3">
                  <c:v>55.9</c:v>
                </c:pt>
                <c:pt idx="4">
                  <c:v>56.370000000000005</c:v>
                </c:pt>
                <c:pt idx="5">
                  <c:v>56.72</c:v>
                </c:pt>
                <c:pt idx="6">
                  <c:v>56.96</c:v>
                </c:pt>
                <c:pt idx="7">
                  <c:v>57.09</c:v>
                </c:pt>
                <c:pt idx="8">
                  <c:v>57.160000000000004</c:v>
                </c:pt>
                <c:pt idx="9">
                  <c:v>57.14</c:v>
                </c:pt>
                <c:pt idx="10">
                  <c:v>57.09</c:v>
                </c:pt>
                <c:pt idx="11">
                  <c:v>57.02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0-4EA3-900F-D3D45D01F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697056"/>
        <c:axId val="888697616"/>
      </c:lineChart>
      <c:catAx>
        <c:axId val="88869705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88697616"/>
        <c:crosses val="autoZero"/>
        <c:auto val="1"/>
        <c:lblAlgn val="ctr"/>
        <c:lblOffset val="100"/>
        <c:noMultiLvlLbl val="0"/>
      </c:catAx>
      <c:valAx>
        <c:axId val="888697616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888697056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27392220430004E-2"/>
          <c:y val="5.5453682814787818E-2"/>
          <c:w val="0.90566991036394617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Calculations!$V$34:$V$43</c:f>
              <c:numCache>
                <c:formatCode>0.00</c:formatCode>
                <c:ptCount val="10"/>
              </c:numCache>
            </c:numRef>
          </c:cat>
          <c:val>
            <c:numRef>
              <c:f>Calculations!$AT$2:$AT$13</c:f>
              <c:numCache>
                <c:formatCode>0.00</c:formatCode>
                <c:ptCount val="12"/>
                <c:pt idx="0">
                  <c:v>-1.42</c:v>
                </c:pt>
                <c:pt idx="1">
                  <c:v>-1.5</c:v>
                </c:pt>
                <c:pt idx="2">
                  <c:v>-1.31</c:v>
                </c:pt>
                <c:pt idx="3">
                  <c:v>-0.99</c:v>
                </c:pt>
                <c:pt idx="4">
                  <c:v>-0.65</c:v>
                </c:pt>
                <c:pt idx="5">
                  <c:v>-0.35</c:v>
                </c:pt>
                <c:pt idx="6">
                  <c:v>-0.11</c:v>
                </c:pt>
                <c:pt idx="7">
                  <c:v>0.06</c:v>
                </c:pt>
                <c:pt idx="8">
                  <c:v>#N/A</c:v>
                </c:pt>
                <c:pt idx="9">
                  <c:v>0.3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F-4654-ADA8-71D3FB1BE840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numRef>
              <c:f>Calculations!$V$34:$V$43</c:f>
              <c:numCache>
                <c:formatCode>0.00</c:formatCode>
                <c:ptCount val="10"/>
              </c:numCache>
            </c:numRef>
          </c:cat>
          <c:val>
            <c:numRef>
              <c:f>Calculations!$AV$2:$AV$13</c:f>
              <c:numCache>
                <c:formatCode>General</c:formatCode>
                <c:ptCount val="12"/>
                <c:pt idx="0">
                  <c:v>-1.49</c:v>
                </c:pt>
                <c:pt idx="1">
                  <c:v>-1.58</c:v>
                </c:pt>
                <c:pt idx="2">
                  <c:v>-1.37</c:v>
                </c:pt>
                <c:pt idx="3">
                  <c:v>-1.06</c:v>
                </c:pt>
                <c:pt idx="4">
                  <c:v>-0.72</c:v>
                </c:pt>
                <c:pt idx="5">
                  <c:v>-0.44</c:v>
                </c:pt>
                <c:pt idx="6">
                  <c:v>-0.18</c:v>
                </c:pt>
                <c:pt idx="7">
                  <c:v>0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0.28000000000000003</c:v>
                </c:pt>
                <c:pt idx="11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F-4654-ADA8-71D3FB1B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921776"/>
        <c:axId val="888922336"/>
      </c:lineChart>
      <c:catAx>
        <c:axId val="88892177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low"/>
        <c:crossAx val="888922336"/>
        <c:crosses val="autoZero"/>
        <c:auto val="1"/>
        <c:lblAlgn val="ctr"/>
        <c:lblOffset val="100"/>
        <c:noMultiLvlLbl val="0"/>
      </c:catAx>
      <c:valAx>
        <c:axId val="888922336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88892177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29</xdr:row>
      <xdr:rowOff>38099</xdr:rowOff>
    </xdr:from>
    <xdr:to>
      <xdr:col>20</xdr:col>
      <xdr:colOff>933449</xdr:colOff>
      <xdr:row>40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59005</xdr:colOff>
      <xdr:row>11</xdr:row>
      <xdr:rowOff>38099</xdr:rowOff>
    </xdr:from>
    <xdr:to>
      <xdr:col>20</xdr:col>
      <xdr:colOff>824592</xdr:colOff>
      <xdr:row>24</xdr:row>
      <xdr:rowOff>161924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27</xdr:row>
      <xdr:rowOff>51181</xdr:rowOff>
    </xdr:from>
    <xdr:ext cx="525937" cy="121956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745" y="42612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43</xdr:row>
      <xdr:rowOff>51181</xdr:rowOff>
    </xdr:from>
    <xdr:ext cx="525937" cy="121956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1695" y="7452106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45</xdr:row>
      <xdr:rowOff>38100</xdr:rowOff>
    </xdr:from>
    <xdr:to>
      <xdr:col>20</xdr:col>
      <xdr:colOff>19050</xdr:colOff>
      <xdr:row>56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742950</xdr:colOff>
      <xdr:row>12</xdr:row>
      <xdr:rowOff>107001</xdr:rowOff>
    </xdr:from>
    <xdr:to>
      <xdr:col>10</xdr:col>
      <xdr:colOff>342835</xdr:colOff>
      <xdr:row>13</xdr:row>
      <xdr:rowOff>52310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2197" y="1502352"/>
          <a:ext cx="521707" cy="123810"/>
        </a:xfrm>
        <a:prstGeom prst="rect">
          <a:avLst/>
        </a:prstGeom>
      </xdr:spPr>
    </xdr:pic>
    <xdr:clientData/>
  </xdr:twoCellAnchor>
  <xdr:oneCellAnchor>
    <xdr:from>
      <xdr:col>1</xdr:col>
      <xdr:colOff>762000</xdr:colOff>
      <xdr:row>57</xdr:row>
      <xdr:rowOff>47625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10029825"/>
          <a:ext cx="525937" cy="12195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0.88574</cdr:x>
      <cdr:y>0.79527</cdr:y>
    </cdr:from>
    <cdr:to>
      <cdr:x>0.99278</cdr:x>
      <cdr:y>0.88638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54141" y="1900421"/>
          <a:ext cx="1227119" cy="217714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R67"/>
  <sheetViews>
    <sheetView showGridLines="0" showRowColHeaders="0" tabSelected="1" topLeftCell="A3" zoomScaleNormal="100" workbookViewId="0">
      <selection activeCell="D13" sqref="D13"/>
    </sheetView>
  </sheetViews>
  <sheetFormatPr defaultColWidth="9" defaultRowHeight="12.75" x14ac:dyDescent="0.2"/>
  <cols>
    <col min="1" max="1" width="1.625" style="46" customWidth="1"/>
    <col min="2" max="2" width="16.625" style="47" customWidth="1"/>
    <col min="3" max="6" width="10.75" style="47" customWidth="1"/>
    <col min="7" max="7" width="9.625" style="47" customWidth="1"/>
    <col min="8" max="8" width="8.625" style="47" customWidth="1"/>
    <col min="9" max="9" width="10.625" style="47" customWidth="1"/>
    <col min="10" max="21" width="12.125" style="47" customWidth="1"/>
    <col min="22" max="24" width="10.75" style="118" customWidth="1"/>
    <col min="25" max="70" width="9" style="118"/>
    <col min="71" max="16384" width="9" style="47"/>
  </cols>
  <sheetData>
    <row r="1" spans="1:43" ht="9" hidden="1" customHeight="1" x14ac:dyDescent="0.2"/>
    <row r="2" spans="1:43" ht="9" hidden="1" customHeight="1" thickBot="1" x14ac:dyDescent="0.25"/>
    <row r="3" spans="1:43" ht="5.0999999999999996" customHeight="1" x14ac:dyDescent="0.25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48"/>
      <c r="V3" s="177"/>
      <c r="W3" s="177"/>
    </row>
    <row r="4" spans="1:43" ht="15.95" customHeight="1" x14ac:dyDescent="0.2">
      <c r="B4" s="162" t="str">
        <f>_xll.CQGXLContractData(J6, "LongDescription")</f>
        <v>ICE WTI Light Sweet Crude Oil: March 2019</v>
      </c>
      <c r="C4" s="156"/>
      <c r="D4" s="156"/>
      <c r="E4" s="156"/>
      <c r="F4" s="156"/>
      <c r="G4" s="156"/>
      <c r="H4" s="156"/>
      <c r="I4" s="156"/>
      <c r="J4" s="155" t="s">
        <v>23</v>
      </c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7"/>
      <c r="V4" s="178"/>
      <c r="W4" s="178"/>
    </row>
    <row r="5" spans="1:43" ht="15.95" customHeight="1" x14ac:dyDescent="0.25">
      <c r="B5" s="163"/>
      <c r="C5" s="164"/>
      <c r="D5" s="164"/>
      <c r="E5" s="164"/>
      <c r="F5" s="164"/>
      <c r="G5" s="164"/>
      <c r="H5" s="164"/>
      <c r="I5" s="164"/>
      <c r="J5" s="158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60"/>
      <c r="V5" s="177"/>
      <c r="W5" s="177"/>
    </row>
    <row r="6" spans="1:43" ht="15" hidden="1" customHeight="1" thickBot="1" x14ac:dyDescent="0.3">
      <c r="B6" s="30"/>
      <c r="C6" s="13"/>
      <c r="D6" s="13"/>
      <c r="E6" s="13"/>
      <c r="F6" s="13"/>
      <c r="G6" s="13"/>
      <c r="H6" s="13"/>
      <c r="I6" s="14"/>
      <c r="J6" s="49" t="str">
        <f>_xll.CQGXLContractData(Calculations!Q2, "Symbol")</f>
        <v>ETH19</v>
      </c>
      <c r="K6" s="50" t="str">
        <f>_xll.CQGXLContractData(Calculations!Q3, "Symbol")</f>
        <v>ETJ19</v>
      </c>
      <c r="L6" s="50" t="str">
        <f>_xll.CQGXLContractData(Calculations!Q4, "Symbol")</f>
        <v>ETK19</v>
      </c>
      <c r="M6" s="50" t="str">
        <f>_xll.CQGXLContractData(Calculations!Q5, "Symbol")</f>
        <v>ETM19</v>
      </c>
      <c r="N6" s="51" t="str">
        <f>_xll.CQGXLContractData(Calculations!Q6, "Symbol")</f>
        <v>ETN19</v>
      </c>
      <c r="O6" s="51" t="str">
        <f>_xll.CQGXLContractData(Calculations!Q7, "Symbol")</f>
        <v>ETQ19</v>
      </c>
      <c r="P6" s="52" t="str">
        <f>_xll.CQGXLContractData(Calculations!Q8, "Symbol")</f>
        <v>ETU19</v>
      </c>
      <c r="Q6" s="53" t="str">
        <f>_xll.CQGXLContractData(Calculations!Q9, "Symbol")</f>
        <v>ETV19</v>
      </c>
      <c r="R6" s="53" t="str">
        <f>_xll.CQGXLContractData(Calculations!Q10,"Symbol")</f>
        <v>ETX19</v>
      </c>
      <c r="S6" s="53" t="str">
        <f>_xll.CQGXLContractData(Calculations!Q11,"Symbol")</f>
        <v>ETZ19</v>
      </c>
      <c r="T6" s="53" t="str">
        <f>_xll.CQGXLContractData(Calculations!Q12,"Symbol")</f>
        <v>ETF20</v>
      </c>
      <c r="U6" s="54" t="str">
        <f>_xll.CQGXLContractData(Calculations!Q13,"Symbol")</f>
        <v>ETG20</v>
      </c>
      <c r="V6" s="177" t="str">
        <f>_xll.CQGXLContractData(Calculations!Q14,"Symbol")</f>
        <v>ETH20</v>
      </c>
      <c r="W6" s="177"/>
      <c r="AD6" s="118" t="str">
        <f>LEFT(RIGHT(J6,3),1)</f>
        <v>H</v>
      </c>
      <c r="AE6" s="118" t="str">
        <f>LEFT(RIGHT(K6,3),1)</f>
        <v>J</v>
      </c>
      <c r="AF6" s="118" t="str">
        <f t="shared" ref="AF6:AP6" si="0">LEFT(RIGHT(L6,3),1)</f>
        <v>K</v>
      </c>
      <c r="AG6" s="118" t="str">
        <f t="shared" si="0"/>
        <v>M</v>
      </c>
      <c r="AH6" s="118" t="str">
        <f t="shared" si="0"/>
        <v>N</v>
      </c>
      <c r="AI6" s="118" t="str">
        <f t="shared" si="0"/>
        <v>Q</v>
      </c>
      <c r="AJ6" s="118" t="str">
        <f t="shared" si="0"/>
        <v>U</v>
      </c>
      <c r="AK6" s="118" t="str">
        <f t="shared" si="0"/>
        <v>V</v>
      </c>
      <c r="AL6" s="118" t="str">
        <f t="shared" si="0"/>
        <v>X</v>
      </c>
      <c r="AM6" s="118" t="str">
        <f t="shared" si="0"/>
        <v>Z</v>
      </c>
      <c r="AN6" s="118" t="str">
        <f t="shared" si="0"/>
        <v>F</v>
      </c>
      <c r="AO6" s="118" t="str">
        <f t="shared" si="0"/>
        <v>G</v>
      </c>
      <c r="AP6" s="118" t="str">
        <f t="shared" si="0"/>
        <v>H</v>
      </c>
      <c r="AQ6" s="118" t="str">
        <f t="shared" ref="AQ6" si="1">LEFT(RIGHT(W6,2),1)</f>
        <v/>
      </c>
    </row>
    <row r="7" spans="1:43" ht="15" customHeight="1" x14ac:dyDescent="0.2">
      <c r="B7" s="175" t="s">
        <v>1</v>
      </c>
      <c r="C7" s="151">
        <f>_xll.CQGXLContractData(J6, "LastAskVolume")</f>
        <v>2</v>
      </c>
      <c r="D7" s="145">
        <f>_xll.CQGXLContractData(J6, "Ask",,"T")</f>
        <v>55.28</v>
      </c>
      <c r="E7" s="146"/>
      <c r="F7" s="149" t="s">
        <v>13</v>
      </c>
      <c r="G7" s="150"/>
      <c r="H7" s="150"/>
      <c r="I7" s="150"/>
      <c r="J7" s="12" t="str">
        <f>IF(AD6="F","JAN",IF(AD6="G","FEB",IF(AD6="H","MAR",IF(AD6="J","APR",IF(AD6="K","MAY",IF(AD6="M","JUN",IF(AD6="N","JUL",IF(AD6="Q","AUG",IF(AD6="U","SEP",IF(AD6="V","OCT",IF(AD6="X","NOV",IF(AD6="Z","DEC",))))))))))))</f>
        <v>MAR</v>
      </c>
      <c r="K7" s="12" t="str">
        <f t="shared" ref="K7:P7" si="2">IF(AE6="F","JAN",IF(AE6="G","FEB",IF(AE6="H","MAR",IF(AE6="J","APR",IF(AE6="K","MAY",IF(AE6="M","JUN",IF(AE6="N","JUL",IF(AE6="Q","AUG",IF(AE6="U","SEP",IF(AE6="V","OCT",IF(AE6="X","NOV",IF(AE6="Z","DEC",))))))))))))</f>
        <v>APR</v>
      </c>
      <c r="L7" s="12" t="str">
        <f t="shared" si="2"/>
        <v>MAY</v>
      </c>
      <c r="M7" s="12" t="str">
        <f t="shared" si="2"/>
        <v>JUN</v>
      </c>
      <c r="N7" s="12" t="str">
        <f t="shared" si="2"/>
        <v>JUL</v>
      </c>
      <c r="O7" s="12" t="str">
        <f t="shared" si="2"/>
        <v>AUG</v>
      </c>
      <c r="P7" s="12" t="str">
        <f t="shared" si="2"/>
        <v>SEP</v>
      </c>
      <c r="Q7" s="12" t="str">
        <f>IF(AK6="F","JAN",IF(AK6="G","FEB",IF(AK6="H","MAR",IF(AK6="J","APR",IF(AK6="K","MAY",IF(AK6="M","JUN",IF(AK6="N","JUL",IF(AK6="Q","AUG",IF(AK6="U","SEP",IF(AK6="V","OCT",IF(AK6="X","NOV",IF(AK6="Z","DEC",))))))))))))</f>
        <v>OCT</v>
      </c>
      <c r="R7" s="12" t="str">
        <f t="shared" ref="R7:U7" si="3">IF(AL6="F","JAN",IF(AL6="G","FEB",IF(AL6="H","MAR",IF(AL6="J","APR",IF(AL6="K","MAY",IF(AL6="M","JUN",IF(AL6="N","JUL",IF(AL6="Q","AUG",IF(AL6="U","SEP",IF(AL6="V","OCT",IF(AL6="X","NOV",IF(AL6="Z","DEC",))))))))))))</f>
        <v>NOV</v>
      </c>
      <c r="S7" s="12" t="str">
        <f t="shared" si="3"/>
        <v>DEC</v>
      </c>
      <c r="T7" s="12" t="str">
        <f t="shared" si="3"/>
        <v>JAN</v>
      </c>
      <c r="U7" s="55" t="str">
        <f t="shared" si="3"/>
        <v>FEB</v>
      </c>
      <c r="V7" s="179" t="str">
        <f>IF(AP6="F","JAN",IF(AP6="G","FEB",IF(AP6="H","MAR",IF(AP6="J","APR",IF(AP6="K","MAY",IF(AP6="M","JUN",IF(AP6="N","JUL",IF(AP6="Q","AUG",IF(AP6="U","SEP",IF(AP6="V","OCT",IF(AP6="X","NOV",IF(AP6="Z","DEC",))))))))))))</f>
        <v>MAR</v>
      </c>
      <c r="W7" s="178"/>
    </row>
    <row r="8" spans="1:43" ht="15" customHeight="1" x14ac:dyDescent="0.3">
      <c r="B8" s="176"/>
      <c r="C8" s="152"/>
      <c r="D8" s="147"/>
      <c r="E8" s="148"/>
      <c r="F8" s="149"/>
      <c r="G8" s="150"/>
      <c r="H8" s="150"/>
      <c r="I8" s="150"/>
      <c r="J8" s="56" t="str">
        <f>IF(_xll.CQGXLContractData(J6,"Ask",,"T")="","",(TEXT(_xll.CQGXLContractData(J6,"Ask",,"T"),"#.00")&amp;" "&amp;"A"))</f>
        <v>55.28 A</v>
      </c>
      <c r="K8" s="56" t="str">
        <f>IF(_xll.CQGXLContractData(K6,"Ask",,"T")="","",(TEXT(_xll.CQGXLContractData(K6,"Ask",,"T"),"#.00")&amp;" "&amp;"A"))</f>
        <v>55.65 A</v>
      </c>
      <c r="L8" s="56" t="str">
        <f>IF(_xll.CQGXLContractData(L6,"Ask",,"T")="","",(TEXT(_xll.CQGXLContractData(L6,"Ask",,"T"),"#.00")&amp;" "&amp;"A"))</f>
        <v>56.17 A</v>
      </c>
      <c r="M8" s="56" t="str">
        <f>IF(_xll.CQGXLContractData(M6,"Ask",,"T")="","",(TEXT(_xll.CQGXLContractData(M6,"Ask",,"T"),"#.00")&amp;" "&amp;"A"))</f>
        <v>56.71 A</v>
      </c>
      <c r="N8" s="56" t="str">
        <f>IF(_xll.CQGXLContractData(N6,"Ask",,"T")="","",(TEXT(_xll.CQGXLContractData(N6,"Ask",,"T"),"#.00")&amp;" "&amp;"A"))</f>
        <v>57.15 A</v>
      </c>
      <c r="O8" s="56" t="str">
        <f>IF(_xll.CQGXLContractData(O6,"Ask",,"T")="","",(TEXT(_xll.CQGXLContractData(O6,"Ask",,"T"),"#.00")&amp;" "&amp;"A"))</f>
        <v>57.48 A</v>
      </c>
      <c r="P8" s="56" t="str">
        <f>IF(_xll.CQGXLContractData(P6,"Ask",,"T")="","",(TEXT(_xll.CQGXLContractData(P6,"Ask",,"T"),"#.00")&amp;" "&amp;"A"))</f>
        <v>57.70 A</v>
      </c>
      <c r="Q8" s="56" t="str">
        <f>IF(_xll.CQGXLContractData(Q6,"Ask",,"T")="","",(TEXT(_xll.CQGXLContractData(Q6,"Ask",,"T"),"#.00")&amp;" "&amp;"A"))</f>
        <v>57.81 A</v>
      </c>
      <c r="R8" s="56" t="str">
        <f>IF(_xll.CQGXLContractData(R6,"Ask",,"T")="","",(TEXT(_xll.CQGXLContractData(R6,"Ask",,"T"),"#.00")&amp;" "&amp;"A"))</f>
        <v>57.84 A</v>
      </c>
      <c r="S8" s="56" t="str">
        <f>IF(_xll.CQGXLContractData(S6,"Ask",,"T")="","",(TEXT(_xll.CQGXLContractData(S6,"Ask",,"T"),"#.00")&amp;" "&amp;"A"))</f>
        <v>57.81 A</v>
      </c>
      <c r="T8" s="56" t="str">
        <f>IF(_xll.CQGXLContractData(T6,"Ask",,"T")="","",(TEXT(_xll.CQGXLContractData(T6,"Ask",,"T"),"#.00")&amp;" "&amp;"A"))</f>
        <v/>
      </c>
      <c r="U8" s="56" t="str">
        <f>IF(_xll.CQGXLContractData(U6,"Ask",,"T")="","",(TEXT(_xll.CQGXLContractData(U6,"Ask",,"T"),"#.00")&amp;" "&amp;"A"))</f>
        <v/>
      </c>
      <c r="V8" s="177"/>
      <c r="W8" s="177"/>
    </row>
    <row r="9" spans="1:43" ht="15" customHeight="1" x14ac:dyDescent="0.3">
      <c r="B9" s="143" t="s">
        <v>0</v>
      </c>
      <c r="C9" s="165">
        <f>_xll.CQGXLContractData(J6, "LastBidVolume")</f>
        <v>5</v>
      </c>
      <c r="D9" s="167">
        <f>_xll.CQGXLContractData(J6, "Bid",,"T")</f>
        <v>55.26</v>
      </c>
      <c r="E9" s="167"/>
      <c r="F9" s="169">
        <f>_xll.CQGXLContractData(J6, "LastTradeToday",,"T")</f>
        <v>55.28</v>
      </c>
      <c r="G9" s="170"/>
      <c r="H9" s="173" t="str">
        <f>IF(G13&gt;0,"+"&amp;TEXT(G13,"#.00"),TEXT(G13,"#.00"))</f>
        <v>+.87</v>
      </c>
      <c r="I9" s="173"/>
      <c r="J9" s="56" t="str">
        <f>IF(_xll.CQGXLContractData(J6,"Bid",,"T")="","",TEXT(_xll.CQGXLContractData(J6,"Bid",,"T"),"#.00")&amp;" "&amp;"B")</f>
        <v>55.26 B</v>
      </c>
      <c r="K9" s="56" t="str">
        <f>IF(_xll.CQGXLContractData(K6,"Bid",,"T")="","",TEXT(_xll.CQGXLContractData(K6,"Bid",,"T"),"#.00")&amp;" "&amp;"B")</f>
        <v>55.63 B</v>
      </c>
      <c r="L9" s="56" t="str">
        <f>IF(_xll.CQGXLContractData(L6,"Bid",,"T")="","",TEXT(_xll.CQGXLContractData(L6,"Bid",,"T"),"#.00")&amp;" "&amp;"B")</f>
        <v>56.15 B</v>
      </c>
      <c r="M9" s="56" t="str">
        <f>IF(_xll.CQGXLContractData(M6,"Bid",,"T")="","",TEXT(_xll.CQGXLContractData(M6,"Bid",,"T"),"#.00")&amp;" "&amp;"B")</f>
        <v>56.68 B</v>
      </c>
      <c r="N9" s="56" t="str">
        <f>IF(_xll.CQGXLContractData(N6,"Bid",,"T")="","",TEXT(_xll.CQGXLContractData(N6,"Bid",,"T"),"#.00")&amp;" "&amp;"B")</f>
        <v>57.12 B</v>
      </c>
      <c r="O9" s="56" t="str">
        <f>IF(_xll.CQGXLContractData(O6,"Bid",,"T")="","",TEXT(_xll.CQGXLContractData(O6,"Bid",,"T"),"#.00")&amp;" "&amp;"B")</f>
        <v>57.45 B</v>
      </c>
      <c r="P9" s="56" t="str">
        <f>IF(_xll.CQGXLContractData(P6,"Bid",,"T")="","",TEXT(_xll.CQGXLContractData(P6,"Bid",,"T"),"#.00")&amp;" "&amp;"B")</f>
        <v>57.67 B</v>
      </c>
      <c r="Q9" s="56" t="str">
        <f>IF(_xll.CQGXLContractData(Q6,"Bid",,"T")="","",TEXT(_xll.CQGXLContractData(Q6,"Bid",,"T"),"#.00")&amp;" "&amp;"B")</f>
        <v>57.77 B</v>
      </c>
      <c r="R9" s="56" t="str">
        <f>IF(_xll.CQGXLContractData(R6,"Bid",,"T")="","",TEXT(_xll.CQGXLContractData(R6,"Bid",,"T"),"#.00")&amp;" "&amp;"B")</f>
        <v>57.80 B</v>
      </c>
      <c r="S9" s="56" t="str">
        <f>IF(_xll.CQGXLContractData(S6,"Bid",,"T")="","",TEXT(_xll.CQGXLContractData(S6,"Bid",,"T"),"#.00")&amp;" "&amp;"B")</f>
        <v>57.77 B</v>
      </c>
      <c r="T9" s="56" t="str">
        <f>IF(_xll.CQGXLContractData(T6,"Bid",,"T")="","",TEXT(_xll.CQGXLContractData(T6,"Bid",,"T"),"#.00")&amp;" "&amp;"B")</f>
        <v/>
      </c>
      <c r="U9" s="56" t="str">
        <f>IF(_xll.CQGXLContractData(U6,"Bid",,"T")="","",TEXT(_xll.CQGXLContractData(U6,"Bid",,"T"),"#.00")&amp;" "&amp;"B")</f>
        <v/>
      </c>
      <c r="V9" s="177"/>
      <c r="W9" s="177"/>
    </row>
    <row r="10" spans="1:43" ht="15" customHeight="1" thickBot="1" x14ac:dyDescent="0.35">
      <c r="B10" s="144"/>
      <c r="C10" s="166"/>
      <c r="D10" s="168"/>
      <c r="E10" s="168"/>
      <c r="F10" s="171"/>
      <c r="G10" s="172"/>
      <c r="H10" s="174"/>
      <c r="I10" s="174"/>
      <c r="J10" s="56" t="str">
        <f>IF(_xll.CQGXLContractData(J6,"LastTradeToday",,"T")="","",TEXT(_xll.CQGXLContractData(J6,"LastTradeToday",,"T"),"#.00")&amp;" "&amp;"L")</f>
        <v>55.28 L</v>
      </c>
      <c r="K10" s="56" t="str">
        <f>IF(_xll.CQGXLContractData(K6,"LastTradeToday",,"T")="","",TEXT(_xll.CQGXLContractData(K6,"LastTradeToday",,"T"),"#.00")&amp;" "&amp;"L")</f>
        <v>55.63 L</v>
      </c>
      <c r="L10" s="56" t="str">
        <f>IF(_xll.CQGXLContractData(L6,"LastTradeToday",,"T")="","",TEXT(_xll.CQGXLContractData(L6,"LastTradeToday",,"T"),"#.00")&amp;" "&amp;"L")</f>
        <v>56.18 L</v>
      </c>
      <c r="M10" s="56" t="str">
        <f>IF(_xll.CQGXLContractData(M6,"LastTradeToday",,"T")="","",TEXT(_xll.CQGXLContractData(M6,"LastTradeToday",,"T"),"#.00")&amp;" "&amp;"L")</f>
        <v>56.71 L</v>
      </c>
      <c r="N10" s="56" t="str">
        <f>IF(_xll.CQGXLContractData(N6,"LastTradeToday",,"T")="","",TEXT(_xll.CQGXLContractData(N6,"LastTradeToday",,"T"),"#.00")&amp;" "&amp;"L")</f>
        <v>57.16 L</v>
      </c>
      <c r="O10" s="56" t="str">
        <f>IF(_xll.CQGXLContractData(O6,"LastTradeToday",,"T")="","",TEXT(_xll.CQGXLContractData(O6,"LastTradeToday",,"T"),"#.00")&amp;" "&amp;"L")</f>
        <v>57.44 L</v>
      </c>
      <c r="P10" s="56" t="str">
        <f>IF(_xll.CQGXLContractData(P6,"LastTradeToday",,"T")="","",TEXT(_xll.CQGXLContractData(P6,"LastTradeToday",,"T"),"#.00")&amp;" "&amp;"L")</f>
        <v>57.76 L</v>
      </c>
      <c r="Q10" s="56" t="str">
        <f>IF(_xll.CQGXLContractData(Q6,"LastTradeToday",,"T")="","",TEXT(_xll.CQGXLContractData(Q6,"LastTradeToday",,"T"),"#.00")&amp;" "&amp;"L")</f>
        <v>58.03 L</v>
      </c>
      <c r="R10" s="56" t="str">
        <f>IF(_xll.CQGXLContractData(R6,"LastTradeToday",,"T")="","",TEXT(_xll.CQGXLContractData(R6,"LastTradeToday",,"T"),"#.00")&amp;" "&amp;"L")</f>
        <v>57.90 L</v>
      </c>
      <c r="S10" s="56" t="str">
        <f>IF(_xll.CQGXLContractData(S6,"LastTradeToday",,"T")="","",TEXT(_xll.CQGXLContractData(S6,"LastTradeToday",,"T"),"#.00")&amp;" "&amp;"L")</f>
        <v>57.76 L</v>
      </c>
      <c r="T10" s="56" t="str">
        <f>IF(_xll.CQGXLContractData(T6,"LastTradeToday",,"T")="","",TEXT(_xll.CQGXLContractData(T6,"LastTradeToday",,"T"),"#.00")&amp;" "&amp;"L")</f>
        <v/>
      </c>
      <c r="U10" s="56" t="str">
        <f>IF(_xll.CQGXLContractData(U6,"LastTradeToday",,"T")="","",TEXT(_xll.CQGXLContractData(U6,"LastTradeToday",,"T"),"#.00")&amp;" "&amp;"L")</f>
        <v/>
      </c>
      <c r="V10" s="177"/>
      <c r="W10" s="177"/>
    </row>
    <row r="11" spans="1:43" ht="15" customHeight="1" x14ac:dyDescent="0.3">
      <c r="B11" s="3"/>
      <c r="C11" s="4"/>
      <c r="D11" s="5"/>
      <c r="E11" s="5"/>
      <c r="F11" s="57"/>
      <c r="G11" s="57"/>
      <c r="H11" s="57"/>
      <c r="I11" s="57"/>
      <c r="J11" s="6"/>
      <c r="K11" s="7" t="str">
        <f>_xll.CQGXLContractData(Calculations!D2, "Symbol")</f>
        <v>ETS1H19</v>
      </c>
      <c r="L11" s="7" t="str">
        <f>_xll.CQGXLContractData(Calculations!E2, "Symbol")</f>
        <v>ETS1J19</v>
      </c>
      <c r="M11" s="7" t="str">
        <f>_xll.CQGXLContractData(Calculations!F2, "Symbol")</f>
        <v>ETS1K19</v>
      </c>
      <c r="N11" s="7" t="str">
        <f>_xll.CQGXLContractData(Calculations!G2, "Symbol")</f>
        <v>ETS1M19</v>
      </c>
      <c r="O11" s="7" t="str">
        <f>_xll.CQGXLContractData(Calculations!H2, "Symbol")</f>
        <v>ETS1N19</v>
      </c>
      <c r="P11" s="7" t="str">
        <f>_xll.CQGXLContractData(Calculations!I2, "Symbol")</f>
        <v>ETS1Q19</v>
      </c>
      <c r="Q11" s="7" t="str">
        <f>_xll.CQGXLContractData(Calculations!J2, "Symbol")</f>
        <v>ETS1U19</v>
      </c>
      <c r="R11" s="7" t="str">
        <f>_xll.CQGXLContractData(Calculations!K2, "Symbol")</f>
        <v>ETS1V19</v>
      </c>
      <c r="S11" s="7" t="str">
        <f>_xll.CQGXLContractData(Calculations!L2, "Symbol")</f>
        <v>ETS1X19</v>
      </c>
      <c r="T11" s="7" t="str">
        <f>_xll.CQGXLContractData(Calculations!M2, "Symbol")</f>
        <v>ETS1Z19</v>
      </c>
      <c r="U11" s="7" t="str">
        <f>_xll.CQGXLContractData(Calculations!N2, "Symbol")</f>
        <v>ETS1F20</v>
      </c>
      <c r="V11" s="180"/>
      <c r="W11" s="181"/>
    </row>
    <row r="12" spans="1:43" ht="15" customHeight="1" x14ac:dyDescent="0.25">
      <c r="B12" s="16" t="s">
        <v>7</v>
      </c>
      <c r="C12" s="58" t="s">
        <v>8</v>
      </c>
      <c r="D12" s="58" t="s">
        <v>9</v>
      </c>
      <c r="E12" s="58" t="s">
        <v>10</v>
      </c>
      <c r="F12" s="58" t="s">
        <v>6</v>
      </c>
      <c r="G12" s="58" t="s">
        <v>11</v>
      </c>
      <c r="H12" s="58" t="s">
        <v>11</v>
      </c>
      <c r="I12" s="59" t="s">
        <v>12</v>
      </c>
      <c r="J12" s="32" t="s">
        <v>5</v>
      </c>
      <c r="K12" s="33" t="str">
        <f>$J$7&amp;", "&amp;K7</f>
        <v>MAR, APR</v>
      </c>
      <c r="L12" s="33" t="str">
        <f>$K$7&amp;", "&amp;L7</f>
        <v>APR, MAY</v>
      </c>
      <c r="M12" s="33" t="str">
        <f>$L$7&amp;", "&amp;M7</f>
        <v>MAY, JUN</v>
      </c>
      <c r="N12" s="33" t="str">
        <f>$M$7&amp;", "&amp;N7</f>
        <v>JUN, JUL</v>
      </c>
      <c r="O12" s="33" t="str">
        <f>$N$7&amp;", "&amp;O7</f>
        <v>JUL, AUG</v>
      </c>
      <c r="P12" s="33" t="str">
        <f>$O$7&amp;", "&amp;P7</f>
        <v>AUG, SEP</v>
      </c>
      <c r="Q12" s="33" t="str">
        <f>$P$7&amp;", "&amp;Q7</f>
        <v>SEP, OCT</v>
      </c>
      <c r="R12" s="33" t="str">
        <f>$Q$7&amp;", "&amp;R7</f>
        <v>OCT, NOV</v>
      </c>
      <c r="S12" s="33" t="str">
        <f>$R$7&amp;", "&amp;S7</f>
        <v>NOV, DEC</v>
      </c>
      <c r="T12" s="33" t="str">
        <f>$S$7&amp;", "&amp;T7</f>
        <v>DEC, JAN</v>
      </c>
      <c r="U12" s="34" t="str">
        <f>$T$7&amp;", "&amp;U7</f>
        <v>JAN, FEB</v>
      </c>
      <c r="V12" s="177"/>
      <c r="W12" s="182"/>
    </row>
    <row r="13" spans="1:43" ht="14.45" customHeight="1" x14ac:dyDescent="0.3">
      <c r="A13" s="46" t="str">
        <f>_xll.CQGXLContractData("ET?"&amp;Calculations!R35, "Symbol")</f>
        <v>ETH19</v>
      </c>
      <c r="B13" s="31" t="str">
        <f>RIGHT(_xll.CQGXLContractData(A13, "LongDescription"),LEN(_xll.CQGXLContractData(A13,"LongDescription"))-30)</f>
        <v xml:space="preserve"> March 2019</v>
      </c>
      <c r="C13" s="10">
        <f>_xll.CQGXLContractData(A13, "Open")</f>
        <v>54.75</v>
      </c>
      <c r="D13" s="10">
        <f>_xll.CQGXLContractData(A13, "High")</f>
        <v>55.6</v>
      </c>
      <c r="E13" s="10">
        <f>_xll.CQGXLContractData(A13, "Low")</f>
        <v>54.25</v>
      </c>
      <c r="F13" s="10">
        <f>_xll.CQGXLContractData(A13, "LastTradeToday")</f>
        <v>55.28</v>
      </c>
      <c r="G13" s="15">
        <f>IFERROR(_xll.CQGXLContractData(A13,"LastTradeToday")-_xll.CQGXLContractData(A13,"Y_Settlement"),"")</f>
        <v>0.86999999999999744</v>
      </c>
      <c r="H13" s="8">
        <f>G13</f>
        <v>0.86999999999999744</v>
      </c>
      <c r="I13" s="9">
        <f>_xll.CQGXLContractData(A13, "T_CVol")</f>
        <v>16953</v>
      </c>
      <c r="J13" s="161"/>
      <c r="K13" s="60" t="str">
        <f>TEXT(_xll.CQGXLContractData(K11,"Ask",,"T"),"#.00")&amp;" "&amp;"A"</f>
        <v>-.36 A</v>
      </c>
      <c r="L13" s="60" t="str">
        <f>TEXT(_xll.CQGXLContractData(L11,"Ask",,"T"),"#.00")&amp;" "&amp;"A"</f>
        <v>-.52 A</v>
      </c>
      <c r="M13" s="60" t="str">
        <f>TEXT(_xll.CQGXLContractData(M11,"Ask",,"T"),"#.00")&amp;" "&amp;"A"</f>
        <v>-.53 A</v>
      </c>
      <c r="N13" s="60" t="str">
        <f>TEXT(_xll.CQGXLContractData(N11,"Ask",,"T"),"#.00")&amp;" "&amp;"A"</f>
        <v>-.44 A</v>
      </c>
      <c r="O13" s="60" t="str">
        <f>TEXT(_xll.CQGXLContractData(O11,"Ask",,"T"),"#.00")&amp;" "&amp;"A"</f>
        <v>-.32 A</v>
      </c>
      <c r="P13" s="60" t="str">
        <f>TEXT(_xll.CQGXLContractData(P11,"Ask",,"T"),"#.00")&amp;" "&amp;"A"</f>
        <v>-.21 A</v>
      </c>
      <c r="Q13" s="60" t="str">
        <f>TEXT(_xll.CQGXLContractData(Q11,"Ask",,"T"),"#.00")&amp;" "&amp;"A"</f>
        <v>-.10 A</v>
      </c>
      <c r="R13" s="60" t="str">
        <f>TEXT(_xll.CQGXLContractData(R11,"Ask",,"T"),"#.00")&amp;" "&amp;"A"</f>
        <v>-.02 A</v>
      </c>
      <c r="S13" s="60" t="str">
        <f>TEXT(_xll.CQGXLContractData(S11,"Ask",,"T"),"#.00")&amp;" "&amp;"A"</f>
        <v>.04 A</v>
      </c>
      <c r="T13" s="60" t="str">
        <f>TEXT(_xll.CQGXLContractData(T11,"Ask",,"T"),"#.00")&amp;" "&amp;"A"</f>
        <v>.08 A</v>
      </c>
      <c r="U13" s="61" t="str">
        <f>TEXT(_xll.CQGXLContractData(U11,"Ask",,"T"),"#.00")&amp;" "&amp;"A"</f>
        <v>.11 A</v>
      </c>
      <c r="V13" s="177"/>
      <c r="W13" s="177"/>
    </row>
    <row r="14" spans="1:43" ht="14.45" customHeight="1" x14ac:dyDescent="0.3">
      <c r="A14" s="46" t="str">
        <f>_xll.CQGXLContractData("ET?"&amp;Calculations!R36, "Symbol")</f>
        <v>ETJ19</v>
      </c>
      <c r="B14" s="31" t="str">
        <f>RIGHT(_xll.CQGXLContractData(A14, "LongDescription"),LEN(_xll.CQGXLContractData(A14,"LongDescription"))-30)</f>
        <v xml:space="preserve"> April 2019</v>
      </c>
      <c r="C14" s="10">
        <f>_xll.CQGXLContractData(A14, "Open")</f>
        <v>55.11</v>
      </c>
      <c r="D14" s="10">
        <f>_xll.CQGXLContractData(A14, "High")</f>
        <v>55.95</v>
      </c>
      <c r="E14" s="10">
        <f>_xll.CQGXLContractData(A14, "Low")</f>
        <v>54.620000000000005</v>
      </c>
      <c r="F14" s="10">
        <f>_xll.CQGXLContractData(A14, "LastTradeToday")</f>
        <v>55.63</v>
      </c>
      <c r="G14" s="15">
        <f>IFERROR(_xll.CQGXLContractData(A14,"LastTradeToday")-_xll.CQGXLContractData(A14,"Y_Settlement"),"")</f>
        <v>0.84000000000000341</v>
      </c>
      <c r="H14" s="8">
        <f t="shared" ref="H14:H24" si="4">G14</f>
        <v>0.84000000000000341</v>
      </c>
      <c r="I14" s="9">
        <f>_xll.CQGXLContractData(A14, "T_CVol")</f>
        <v>33217</v>
      </c>
      <c r="J14" s="161"/>
      <c r="K14" s="60" t="str">
        <f>TEXT(_xll.CQGXLContractData(K11,"Bid",,"T"),"#.00")&amp;" "&amp;"B"</f>
        <v>-.37 B</v>
      </c>
      <c r="L14" s="60" t="str">
        <f>TEXT(_xll.CQGXLContractData(L11,"Bid",,"T"),"#.00")&amp;" "&amp;"B"</f>
        <v>-.53 B</v>
      </c>
      <c r="M14" s="60" t="str">
        <f>TEXT(_xll.CQGXLContractData(M11,"Bid",,"T"),"#.00")&amp;" "&amp;"B"</f>
        <v>-.54 B</v>
      </c>
      <c r="N14" s="60" t="str">
        <f>TEXT(_xll.CQGXLContractData(N11,"Bid",,"T"),"#.00")&amp;" "&amp;"B"</f>
        <v>-.45 B</v>
      </c>
      <c r="O14" s="60" t="str">
        <f>TEXT(_xll.CQGXLContractData(O11,"Bid",,"T"),"#.00")&amp;" "&amp;"B"</f>
        <v>-.33 B</v>
      </c>
      <c r="P14" s="60" t="str">
        <f>TEXT(_xll.CQGXLContractData(P11,"Bid",,"T"),"#.00")&amp;" "&amp;"B"</f>
        <v>-.22 B</v>
      </c>
      <c r="Q14" s="60" t="str">
        <f>TEXT(_xll.CQGXLContractData(Q11,"Bid",,"T"),"#.00")&amp;" "&amp;"B"</f>
        <v>-.11 B</v>
      </c>
      <c r="R14" s="60" t="str">
        <f>TEXT(_xll.CQGXLContractData(R11,"Bid",,"T"),"#.00")&amp;" "&amp;"B"</f>
        <v>-.04 B</v>
      </c>
      <c r="S14" s="60" t="str">
        <f>TEXT(_xll.CQGXLContractData(S11,"Bid",,"T"),"#.00")&amp;" "&amp;"B"</f>
        <v>.02 B</v>
      </c>
      <c r="T14" s="60" t="str">
        <f>TEXT(_xll.CQGXLContractData(T11,"Bid",,"T"),"#.00")&amp;" "&amp;"B"</f>
        <v>.07 B</v>
      </c>
      <c r="U14" s="61" t="str">
        <f>TEXT(_xll.CQGXLContractData(U11,"Bid",,"T"),"#.00")&amp;" "&amp;"B"</f>
        <v>.09 B</v>
      </c>
      <c r="V14" s="177"/>
      <c r="W14" s="177"/>
    </row>
    <row r="15" spans="1:43" ht="14.45" customHeight="1" x14ac:dyDescent="0.3">
      <c r="A15" s="46" t="str">
        <f>_xll.CQGXLContractData("ET?"&amp;Calculations!R37, "Symbol")</f>
        <v>ETK19</v>
      </c>
      <c r="B15" s="31" t="str">
        <f>RIGHT(_xll.CQGXLContractData(A15, "LongDescription"),LEN(_xll.CQGXLContractData(A15,"LongDescription"))-30)</f>
        <v xml:space="preserve"> May 2019</v>
      </c>
      <c r="C15" s="10">
        <f>_xll.CQGXLContractData(A15, "Open")</f>
        <v>55.74</v>
      </c>
      <c r="D15" s="10">
        <f>_xll.CQGXLContractData(A15, "High")</f>
        <v>56.47</v>
      </c>
      <c r="E15" s="10">
        <f>_xll.CQGXLContractData(A15, "Low")</f>
        <v>55.18</v>
      </c>
      <c r="F15" s="10">
        <f>_xll.CQGXLContractData(A15, "LastTradeToday")</f>
        <v>56.18</v>
      </c>
      <c r="G15" s="15">
        <f>IFERROR(_xll.CQGXLContractData(A15,"LastTradeToday")-_xll.CQGXLContractData(A15,"Y_Settlement"),"")</f>
        <v>0.82999999999999829</v>
      </c>
      <c r="H15" s="8">
        <f t="shared" si="4"/>
        <v>0.82999999999999829</v>
      </c>
      <c r="I15" s="9">
        <f>_xll.CQGXLContractData(A15, "T_CVol")</f>
        <v>19122</v>
      </c>
      <c r="J15" s="161"/>
      <c r="K15" s="60" t="str">
        <f>TEXT(_xll.CQGXLContractData(K11,"LastTradeToday",,"T"),"#.00")&amp;" "&amp;"L"</f>
        <v>-.36 L</v>
      </c>
      <c r="L15" s="60" t="str">
        <f>TEXT(_xll.CQGXLContractData(L11,"LastTradeToday",,"T"),"#.00")&amp;" "&amp;"L"</f>
        <v>-.52 L</v>
      </c>
      <c r="M15" s="60" t="str">
        <f>TEXT(_xll.CQGXLContractData(M11,"LastTradeToday",,"T"),"#.00")&amp;" "&amp;"L"</f>
        <v>-.53 L</v>
      </c>
      <c r="N15" s="60" t="str">
        <f>TEXT(_xll.CQGXLContractData(N11,"LastTradeToday",,"T"),"#.00")&amp;" "&amp;"L"</f>
        <v>-.44 L</v>
      </c>
      <c r="O15" s="60" t="str">
        <f>TEXT(_xll.CQGXLContractData(O11,"LastTradeToday",,"T"),"#.00")&amp;" "&amp;"L"</f>
        <v>-.33 L</v>
      </c>
      <c r="P15" s="60" t="str">
        <f>TEXT(_xll.CQGXLContractData(P11,"LastTradeToday",,"T"),"#.00")&amp;" "&amp;"L"</f>
        <v>-.22 L</v>
      </c>
      <c r="Q15" s="60" t="str">
        <f>TEXT(_xll.CQGXLContractData(Q11,"LastTradeToday",,"T"),"#.00")&amp;" "&amp;"L"</f>
        <v>-.10 L</v>
      </c>
      <c r="R15" s="60" t="str">
        <f>TEXT(_xll.CQGXLContractData(R11,"LastTradeToday",,"T"),"#.00")&amp;" "&amp;"L"</f>
        <v>-.03 L</v>
      </c>
      <c r="S15" s="60" t="str">
        <f>TEXT(_xll.CQGXLContractData(S11,"LastTradeToday",,"T"),"#.00")&amp;" "&amp;"L"</f>
        <v>.03 L</v>
      </c>
      <c r="T15" s="60" t="str">
        <f>TEXT(_xll.CQGXLContractData(T11,"LastTradeToday",,"T"),"#.00")&amp;" "&amp;"L"</f>
        <v>.08 L</v>
      </c>
      <c r="U15" s="61" t="str">
        <f>TEXT(_xll.CQGXLContractData(U11,"LastTradeToday",,"T"),"#.00")&amp;" "&amp;"L"</f>
        <v>.10 L</v>
      </c>
      <c r="V15" s="177"/>
      <c r="W15" s="177"/>
    </row>
    <row r="16" spans="1:43" ht="14.45" customHeight="1" x14ac:dyDescent="0.3">
      <c r="A16" s="46" t="str">
        <f>_xll.CQGXLContractData("ET?"&amp;Calculations!R38, "Symbol")</f>
        <v>ETM19</v>
      </c>
      <c r="B16" s="31" t="str">
        <f>RIGHT(_xll.CQGXLContractData(A16, "LongDescription"),LEN(_xll.CQGXLContractData(A16,"LongDescription"))-30)</f>
        <v xml:space="preserve"> June 2019</v>
      </c>
      <c r="C16" s="10">
        <f>_xll.CQGXLContractData(A16, "Open")</f>
        <v>56.2</v>
      </c>
      <c r="D16" s="10">
        <f>_xll.CQGXLContractData(A16, "High")</f>
        <v>56.97</v>
      </c>
      <c r="E16" s="10">
        <f>_xll.CQGXLContractData(A16, "Low")</f>
        <v>55.75</v>
      </c>
      <c r="F16" s="10">
        <f>_xll.CQGXLContractData(A16, "LastTradeToday")</f>
        <v>56.71</v>
      </c>
      <c r="G16" s="15">
        <f>IFERROR(_xll.CQGXLContractData(A16,"LastTradeToday")-_xll.CQGXLContractData(A16,"Y_Settlement"),"")</f>
        <v>0.81000000000000227</v>
      </c>
      <c r="H16" s="8">
        <f t="shared" si="4"/>
        <v>0.81000000000000227</v>
      </c>
      <c r="I16" s="9">
        <f>_xll.CQGXLContractData(A16, "T_CVol")</f>
        <v>12353</v>
      </c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7"/>
      <c r="V16" s="182"/>
    </row>
    <row r="17" spans="1:22" ht="14.45" customHeight="1" x14ac:dyDescent="0.3">
      <c r="A17" s="46" t="str">
        <f>_xll.CQGXLContractData("ET?"&amp;Calculations!R39, "Symbol")</f>
        <v>ETN19</v>
      </c>
      <c r="B17" s="31" t="str">
        <f>RIGHT(_xll.CQGXLContractData(A17, "LongDescription"),LEN(_xll.CQGXLContractData(A17,"LongDescription"))-30)</f>
        <v xml:space="preserve"> July 2019</v>
      </c>
      <c r="C17" s="10">
        <f>_xll.CQGXLContractData(A17, "Open")</f>
        <v>56.730000000000004</v>
      </c>
      <c r="D17" s="10">
        <f>_xll.CQGXLContractData(A17, "High")</f>
        <v>57.4</v>
      </c>
      <c r="E17" s="10">
        <f>_xll.CQGXLContractData(A17, "Low")</f>
        <v>56.28</v>
      </c>
      <c r="F17" s="10">
        <f>_xll.CQGXLContractData(A17, "LastTradeToday")</f>
        <v>57.160000000000004</v>
      </c>
      <c r="G17" s="15">
        <f>IFERROR(_xll.CQGXLContractData(A17,"LastTradeToday")-_xll.CQGXLContractData(A17,"Y_Settlement"),"")</f>
        <v>0.78999999999999915</v>
      </c>
      <c r="H17" s="8">
        <f t="shared" si="4"/>
        <v>0.78999999999999915</v>
      </c>
      <c r="I17" s="9">
        <f>_xll.CQGXLContractData(A17, "T_CVol")</f>
        <v>2385</v>
      </c>
      <c r="J17" s="63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5"/>
      <c r="V17" s="182"/>
    </row>
    <row r="18" spans="1:22" ht="14.45" customHeight="1" x14ac:dyDescent="0.3">
      <c r="A18" s="46" t="str">
        <f>_xll.CQGXLContractData("ET?"&amp;Calculations!R40, "Symbol")</f>
        <v>ETQ19</v>
      </c>
      <c r="B18" s="31" t="str">
        <f>RIGHT(_xll.CQGXLContractData(A18, "LongDescription"),LEN(_xll.CQGXLContractData(A18,"LongDescription"))-30)</f>
        <v xml:space="preserve"> August 2019</v>
      </c>
      <c r="C18" s="10">
        <f>_xll.CQGXLContractData(A18, "Open")</f>
        <v>57.08</v>
      </c>
      <c r="D18" s="10">
        <f>_xll.CQGXLContractData(A18, "High")</f>
        <v>57.72</v>
      </c>
      <c r="E18" s="10">
        <f>_xll.CQGXLContractData(A18, "Low")</f>
        <v>56.63</v>
      </c>
      <c r="F18" s="10">
        <f>_xll.CQGXLContractData(A18, "LastTradeToday")</f>
        <v>57.44</v>
      </c>
      <c r="G18" s="15">
        <f>IFERROR(_xll.CQGXLContractData(A18,"LastTradeToday")-_xll.CQGXLContractData(A18,"Y_Settlement"),"")</f>
        <v>0.71999999999999886</v>
      </c>
      <c r="H18" s="8">
        <f t="shared" si="4"/>
        <v>0.71999999999999886</v>
      </c>
      <c r="I18" s="9">
        <f>_xll.CQGXLContractData(A18, "T_CVol")</f>
        <v>1603</v>
      </c>
      <c r="J18" s="63"/>
      <c r="K18" s="64"/>
      <c r="L18" s="64"/>
      <c r="M18" s="64"/>
      <c r="N18" s="64"/>
      <c r="O18" s="64"/>
      <c r="P18" s="64"/>
      <c r="Q18" s="66"/>
      <c r="R18" s="67"/>
      <c r="S18" s="67"/>
      <c r="T18" s="67"/>
      <c r="U18" s="68"/>
      <c r="V18" s="182"/>
    </row>
    <row r="19" spans="1:22" ht="14.45" customHeight="1" x14ac:dyDescent="0.3">
      <c r="A19" s="46" t="str">
        <f>_xll.CQGXLContractData("ET?"&amp;Calculations!R41, "Symbol")</f>
        <v>ETU19</v>
      </c>
      <c r="B19" s="31" t="str">
        <f>RIGHT(_xll.CQGXLContractData(A19, "LongDescription"),LEN(_xll.CQGXLContractData(A19,"LongDescription"))-30)</f>
        <v xml:space="preserve"> September 2019</v>
      </c>
      <c r="C19" s="10">
        <f>_xll.CQGXLContractData(A19, "Open")</f>
        <v>57.120000000000005</v>
      </c>
      <c r="D19" s="10">
        <f>_xll.CQGXLContractData(A19, "High")</f>
        <v>57.93</v>
      </c>
      <c r="E19" s="10">
        <f>_xll.CQGXLContractData(A19, "Low")</f>
        <v>57.02</v>
      </c>
      <c r="F19" s="10">
        <f>_xll.CQGXLContractData(A19, "LastTradeToday")</f>
        <v>57.76</v>
      </c>
      <c r="G19" s="15">
        <f>IFERROR(_xll.CQGXLContractData(A19,"LastTradeToday")-_xll.CQGXLContractData(A19,"Y_Settlement"),"")</f>
        <v>0.79999999999999716</v>
      </c>
      <c r="H19" s="8">
        <f t="shared" si="4"/>
        <v>0.79999999999999716</v>
      </c>
      <c r="I19" s="9">
        <f>_xll.CQGXLContractData(A19, "T_CVol")</f>
        <v>1293</v>
      </c>
      <c r="J19" s="63"/>
      <c r="K19" s="64"/>
      <c r="L19" s="64"/>
      <c r="M19" s="64"/>
      <c r="N19" s="64"/>
      <c r="O19" s="64"/>
      <c r="P19" s="64"/>
      <c r="Q19" s="66"/>
      <c r="R19" s="67"/>
      <c r="S19" s="67"/>
      <c r="T19" s="67"/>
      <c r="U19" s="68"/>
      <c r="V19" s="182"/>
    </row>
    <row r="20" spans="1:22" ht="14.45" customHeight="1" x14ac:dyDescent="0.3">
      <c r="A20" s="46" t="str">
        <f>_xll.CQGXLContractData("ET?"&amp;Calculations!R42, "Symbol")</f>
        <v>ETV19</v>
      </c>
      <c r="B20" s="31" t="str">
        <f>RIGHT(_xll.CQGXLContractData(A20, "LongDescription"),LEN(_xll.CQGXLContractData(A20,"LongDescription"))-30)</f>
        <v xml:space="preserve"> October 2019</v>
      </c>
      <c r="C20" s="10">
        <f>_xll.CQGXLContractData(A20, "Open")</f>
        <v>57.25</v>
      </c>
      <c r="D20" s="10">
        <f>_xll.CQGXLContractData(A20, "High")</f>
        <v>58.03</v>
      </c>
      <c r="E20" s="10">
        <f>_xll.CQGXLContractData(A20, "Low")</f>
        <v>57.2</v>
      </c>
      <c r="F20" s="10">
        <f>_xll.CQGXLContractData(A20, "LastTradeToday")</f>
        <v>58.03</v>
      </c>
      <c r="G20" s="15">
        <f>IFERROR(_xll.CQGXLContractData(A20,"LastTradeToday")-_xll.CQGXLContractData(A20,"Y_Settlement"),"")</f>
        <v>0.93999999999999773</v>
      </c>
      <c r="H20" s="8">
        <f t="shared" si="4"/>
        <v>0.93999999999999773</v>
      </c>
      <c r="I20" s="9">
        <f>_xll.CQGXLContractData(A20, "T_CVol")</f>
        <v>220</v>
      </c>
      <c r="J20" s="63"/>
      <c r="K20" s="64"/>
      <c r="L20" s="64"/>
      <c r="M20" s="64"/>
      <c r="N20" s="64"/>
      <c r="O20" s="64"/>
      <c r="P20" s="64"/>
      <c r="Q20" s="69"/>
      <c r="R20" s="67"/>
      <c r="S20" s="67"/>
      <c r="T20" s="67"/>
      <c r="U20" s="68"/>
      <c r="V20" s="182"/>
    </row>
    <row r="21" spans="1:22" ht="14.45" customHeight="1" x14ac:dyDescent="0.3">
      <c r="A21" s="46" t="str">
        <f>_xll.CQGXLContractData("ET?"&amp;Calculations!R43, "Symbol")</f>
        <v>ETX19</v>
      </c>
      <c r="B21" s="31" t="str">
        <f>RIGHT(_xll.CQGXLContractData(A21, "LongDescription"),LEN(_xll.CQGXLContractData(A21,"LongDescription"))-30)</f>
        <v xml:space="preserve"> November 2019</v>
      </c>
      <c r="C21" s="10">
        <f>_xll.CQGXLContractData(A21, "Open")</f>
        <v>57.28</v>
      </c>
      <c r="D21" s="10">
        <f>_xll.CQGXLContractData(A21, "High")</f>
        <v>58.050000000000004</v>
      </c>
      <c r="E21" s="10">
        <f>_xll.CQGXLContractData(A21, "Low")</f>
        <v>57.13</v>
      </c>
      <c r="F21" s="10">
        <f>_xll.CQGXLContractData(A21, "LastTradeToday")</f>
        <v>57.9</v>
      </c>
      <c r="G21" s="15">
        <f>IFERROR(_xll.CQGXLContractData(A21,"LastTradeToday")-_xll.CQGXLContractData(A21,"Y_Settlement"),"")</f>
        <v>0.73999999999999488</v>
      </c>
      <c r="H21" s="8">
        <f t="shared" si="4"/>
        <v>0.73999999999999488</v>
      </c>
      <c r="I21" s="9">
        <f>_xll.CQGXLContractData(A21, "T_CVol")</f>
        <v>865</v>
      </c>
      <c r="J21" s="63"/>
      <c r="K21" s="64"/>
      <c r="L21" s="64"/>
      <c r="M21" s="64"/>
      <c r="N21" s="64"/>
      <c r="O21" s="64"/>
      <c r="P21" s="64"/>
      <c r="Q21" s="66"/>
      <c r="R21" s="67"/>
      <c r="S21" s="67"/>
      <c r="T21" s="67"/>
      <c r="U21" s="68"/>
      <c r="V21" s="182"/>
    </row>
    <row r="22" spans="1:22" ht="14.45" customHeight="1" x14ac:dyDescent="0.3">
      <c r="A22" s="46" t="str">
        <f>_xll.CQGXLContractData("ET?"&amp;Calculations!R44, "Symbol")</f>
        <v>ETZ19</v>
      </c>
      <c r="B22" s="31" t="str">
        <f>RIGHT(_xll.CQGXLContractData(A22, "LongDescription"),LEN(_xll.CQGXLContractData(A22,"LongDescription"))-30)</f>
        <v xml:space="preserve"> December 2019</v>
      </c>
      <c r="C22" s="10">
        <f>_xll.CQGXLContractData(A22, "Open")</f>
        <v>57.27</v>
      </c>
      <c r="D22" s="10">
        <f>_xll.CQGXLContractData(A22, "High")</f>
        <v>58.02</v>
      </c>
      <c r="E22" s="10">
        <f>_xll.CQGXLContractData(A22, "Low")</f>
        <v>57.25</v>
      </c>
      <c r="F22" s="10">
        <f>_xll.CQGXLContractData(A22, "LastTradeToday")</f>
        <v>57.76</v>
      </c>
      <c r="G22" s="15">
        <f>IFERROR(_xll.CQGXLContractData(A22,"LastTradeToday")-_xll.CQGXLContractData(A22,"Y_Settlement"),"")</f>
        <v>0.61999999999999744</v>
      </c>
      <c r="H22" s="8">
        <f t="shared" si="4"/>
        <v>0.61999999999999744</v>
      </c>
      <c r="I22" s="9">
        <f>_xll.CQGXLContractData(A22, "T_CVol")</f>
        <v>6392</v>
      </c>
      <c r="J22" s="63"/>
      <c r="K22" s="64"/>
      <c r="L22" s="64"/>
      <c r="M22" s="64"/>
      <c r="N22" s="64"/>
      <c r="O22" s="64"/>
      <c r="P22" s="64"/>
      <c r="Q22" s="66"/>
      <c r="R22" s="67"/>
      <c r="S22" s="67"/>
      <c r="T22" s="67"/>
      <c r="U22" s="68"/>
      <c r="V22" s="182"/>
    </row>
    <row r="23" spans="1:22" ht="14.45" customHeight="1" x14ac:dyDescent="0.3">
      <c r="A23" s="46" t="str">
        <f>_xll.CQGXLContractData("ET?"&amp;Calculations!R45, "Symbol")</f>
        <v>ETF20</v>
      </c>
      <c r="B23" s="31" t="str">
        <f>RIGHT(_xll.CQGXLContractData(A23, "LongDescription"),LEN(_xll.CQGXLContractData(A23,"LongDescription"))-30)</f>
        <v xml:space="preserve"> January 2020</v>
      </c>
      <c r="C23" s="10" t="str">
        <f>_xll.CQGXLContractData(A23, "Open")</f>
        <v/>
      </c>
      <c r="D23" s="10" t="str">
        <f>_xll.CQGXLContractData(A23, "High")</f>
        <v/>
      </c>
      <c r="E23" s="10" t="str">
        <f>_xll.CQGXLContractData(A23, "Low")</f>
        <v/>
      </c>
      <c r="F23" s="10" t="str">
        <f>_xll.CQGXLContractData(A23, "LastTradeToday")</f>
        <v/>
      </c>
      <c r="G23" s="15" t="str">
        <f>IFERROR(_xll.CQGXLContractData(A23,"LastTradeToday")-_xll.CQGXLContractData(A23,"Y_Settlement"),"")</f>
        <v/>
      </c>
      <c r="H23" s="8" t="str">
        <f t="shared" si="4"/>
        <v/>
      </c>
      <c r="I23" s="9">
        <f>_xll.CQGXLContractData(A23, "T_CVol")</f>
        <v>110</v>
      </c>
      <c r="J23" s="63"/>
      <c r="K23" s="64"/>
      <c r="L23" s="64"/>
      <c r="M23" s="64"/>
      <c r="N23" s="64"/>
      <c r="O23" s="64"/>
      <c r="P23" s="64"/>
      <c r="Q23" s="66"/>
      <c r="R23" s="67"/>
      <c r="S23" s="67"/>
      <c r="T23" s="67"/>
      <c r="U23" s="68"/>
      <c r="V23" s="182"/>
    </row>
    <row r="24" spans="1:22" ht="14.45" customHeight="1" x14ac:dyDescent="0.3">
      <c r="A24" s="46" t="str">
        <f>_xll.CQGXLContractData("ET?"&amp;Calculations!R46, "Symbol")</f>
        <v>ETG20</v>
      </c>
      <c r="B24" s="31" t="str">
        <f>RIGHT(_xll.CQGXLContractData(A24, "LongDescription"),LEN(_xll.CQGXLContractData(A24,"LongDescription"))-30)</f>
        <v xml:space="preserve"> February 2020</v>
      </c>
      <c r="C24" s="10" t="str">
        <f>_xll.CQGXLContractData(A24, "Open")</f>
        <v/>
      </c>
      <c r="D24" s="10" t="str">
        <f>_xll.CQGXLContractData(A24, "High")</f>
        <v/>
      </c>
      <c r="E24" s="10" t="str">
        <f>_xll.CQGXLContractData(A24, "Low")</f>
        <v/>
      </c>
      <c r="F24" s="10" t="str">
        <f>_xll.CQGXLContractData(A24, "LastTradeToday")</f>
        <v/>
      </c>
      <c r="G24" s="15" t="str">
        <f>IFERROR(_xll.CQGXLContractData(A24,"LastTradeToday")-_xll.CQGXLContractData(A24,"Y_Settlement"),"")</f>
        <v/>
      </c>
      <c r="H24" s="8" t="str">
        <f t="shared" si="4"/>
        <v/>
      </c>
      <c r="I24" s="9">
        <f>_xll.CQGXLContractData(A24, "T_CVol")</f>
        <v>158</v>
      </c>
      <c r="J24" s="63"/>
      <c r="K24" s="64"/>
      <c r="L24" s="64"/>
      <c r="M24" s="64"/>
      <c r="N24" s="64"/>
      <c r="O24" s="64"/>
      <c r="P24" s="64"/>
      <c r="Q24" s="66"/>
      <c r="R24" s="67"/>
      <c r="S24" s="67"/>
      <c r="T24" s="67"/>
      <c r="U24" s="68"/>
      <c r="V24" s="182"/>
    </row>
    <row r="25" spans="1:22" ht="9.9499999999999993" customHeight="1" x14ac:dyDescent="0.3">
      <c r="B25" s="153"/>
      <c r="C25" s="154"/>
      <c r="D25" s="27"/>
      <c r="E25" s="25"/>
      <c r="F25" s="28"/>
      <c r="G25" s="25"/>
      <c r="H25" s="29"/>
      <c r="I25" s="26"/>
      <c r="J25" s="70"/>
      <c r="K25" s="71"/>
      <c r="L25" s="71"/>
      <c r="M25" s="71"/>
      <c r="N25" s="71"/>
      <c r="O25" s="71"/>
      <c r="P25" s="71"/>
      <c r="Q25" s="72"/>
      <c r="R25" s="73"/>
      <c r="S25" s="73"/>
      <c r="T25" s="73"/>
      <c r="U25" s="74"/>
      <c r="V25" s="182"/>
    </row>
    <row r="26" spans="1:22" ht="15" customHeight="1" x14ac:dyDescent="0.2">
      <c r="B26" s="125" t="s">
        <v>14</v>
      </c>
      <c r="C26" s="126"/>
      <c r="D26" s="126"/>
      <c r="E26" s="126"/>
      <c r="F26" s="126"/>
      <c r="G26" s="126"/>
      <c r="H26" s="126"/>
      <c r="I26" s="127"/>
      <c r="J26" s="11" t="s">
        <v>5</v>
      </c>
      <c r="K26" s="12" t="str">
        <f>$J$7&amp;", "&amp;K7</f>
        <v>MAR, APR</v>
      </c>
      <c r="L26" s="12" t="str">
        <f>$K$7&amp;", "&amp;L7</f>
        <v>APR, MAY</v>
      </c>
      <c r="M26" s="12" t="str">
        <f>$L$7&amp;", "&amp;M7</f>
        <v>MAY, JUN</v>
      </c>
      <c r="N26" s="12" t="str">
        <f>$M$7&amp;", "&amp;N7</f>
        <v>JUN, JUL</v>
      </c>
      <c r="O26" s="12" t="str">
        <f>$N$7&amp;", "&amp;O7</f>
        <v>JUL, AUG</v>
      </c>
      <c r="P26" s="12" t="str">
        <f>$O$7&amp;", "&amp;P7</f>
        <v>AUG, SEP</v>
      </c>
      <c r="Q26" s="12" t="str">
        <f>$P$7&amp;", "&amp;Q7</f>
        <v>SEP, OCT</v>
      </c>
      <c r="R26" s="12" t="str">
        <f>$Q$7&amp;", "&amp;R7</f>
        <v>OCT, NOV</v>
      </c>
      <c r="S26" s="12" t="str">
        <f>$R$7&amp;", "&amp;S7</f>
        <v>NOV, DEC</v>
      </c>
      <c r="T26" s="12" t="str">
        <f>$S$7&amp;", "&amp;T7</f>
        <v>DEC, JAN</v>
      </c>
      <c r="U26" s="12" t="str">
        <f>$T$7&amp;", "&amp;U7</f>
        <v>JAN, FEB</v>
      </c>
      <c r="V26" s="182"/>
    </row>
    <row r="27" spans="1:22" ht="15" customHeight="1" x14ac:dyDescent="0.3">
      <c r="B27" s="128"/>
      <c r="C27" s="129"/>
      <c r="D27" s="129"/>
      <c r="E27" s="129"/>
      <c r="F27" s="129"/>
      <c r="G27" s="129"/>
      <c r="H27" s="129"/>
      <c r="I27" s="130"/>
      <c r="J27" s="131"/>
      <c r="K27" s="75" t="str">
        <f t="shared" ref="K27:U27" si="5">IF(K13="","",K13)</f>
        <v>-.36 A</v>
      </c>
      <c r="L27" s="75" t="str">
        <f t="shared" si="5"/>
        <v>-.52 A</v>
      </c>
      <c r="M27" s="75" t="str">
        <f t="shared" si="5"/>
        <v>-.53 A</v>
      </c>
      <c r="N27" s="75" t="str">
        <f t="shared" si="5"/>
        <v>-.44 A</v>
      </c>
      <c r="O27" s="75" t="str">
        <f t="shared" si="5"/>
        <v>-.32 A</v>
      </c>
      <c r="P27" s="75" t="str">
        <f t="shared" si="5"/>
        <v>-.21 A</v>
      </c>
      <c r="Q27" s="75" t="str">
        <f t="shared" si="5"/>
        <v>-.10 A</v>
      </c>
      <c r="R27" s="75" t="str">
        <f t="shared" si="5"/>
        <v>-.02 A</v>
      </c>
      <c r="S27" s="75" t="str">
        <f t="shared" si="5"/>
        <v>.04 A</v>
      </c>
      <c r="T27" s="75" t="str">
        <f t="shared" si="5"/>
        <v>.08 A</v>
      </c>
      <c r="U27" s="75" t="str">
        <f t="shared" si="5"/>
        <v>.11 A</v>
      </c>
      <c r="V27" s="182"/>
    </row>
    <row r="28" spans="1:22" ht="15" customHeight="1" x14ac:dyDescent="0.3">
      <c r="B28" s="16" t="s">
        <v>15</v>
      </c>
      <c r="C28" s="58" t="s">
        <v>8</v>
      </c>
      <c r="D28" s="58" t="s">
        <v>9</v>
      </c>
      <c r="E28" s="58" t="s">
        <v>10</v>
      </c>
      <c r="F28" s="58" t="s">
        <v>6</v>
      </c>
      <c r="G28" s="58" t="s">
        <v>11</v>
      </c>
      <c r="H28" s="58" t="s">
        <v>11</v>
      </c>
      <c r="I28" s="76" t="s">
        <v>12</v>
      </c>
      <c r="J28" s="131"/>
      <c r="K28" s="75" t="str">
        <f t="shared" ref="K28:U28" si="6">IF(K14="","",K14)</f>
        <v>-.37 B</v>
      </c>
      <c r="L28" s="75" t="str">
        <f t="shared" si="6"/>
        <v>-.53 B</v>
      </c>
      <c r="M28" s="75" t="str">
        <f t="shared" si="6"/>
        <v>-.54 B</v>
      </c>
      <c r="N28" s="75" t="str">
        <f t="shared" si="6"/>
        <v>-.45 B</v>
      </c>
      <c r="O28" s="75" t="str">
        <f t="shared" si="6"/>
        <v>-.33 B</v>
      </c>
      <c r="P28" s="75" t="str">
        <f t="shared" si="6"/>
        <v>-.22 B</v>
      </c>
      <c r="Q28" s="75" t="str">
        <f t="shared" si="6"/>
        <v>-.11 B</v>
      </c>
      <c r="R28" s="75" t="str">
        <f t="shared" si="6"/>
        <v>-.04 B</v>
      </c>
      <c r="S28" s="75" t="str">
        <f t="shared" si="6"/>
        <v>.02 B</v>
      </c>
      <c r="T28" s="75" t="str">
        <f t="shared" si="6"/>
        <v>.07 B</v>
      </c>
      <c r="U28" s="75" t="str">
        <f t="shared" si="6"/>
        <v>.09 B</v>
      </c>
      <c r="V28" s="182"/>
    </row>
    <row r="29" spans="1:22" ht="14.45" customHeight="1" x14ac:dyDescent="0.3">
      <c r="A29" s="46" t="str">
        <f>_xll.CQGXLContractData("ETS1?"&amp;Calculations!R35, "Symbol")</f>
        <v>ETS1H19</v>
      </c>
      <c r="B29" s="31" t="str">
        <f t="shared" ref="B29:B40" si="7">B13</f>
        <v xml:space="preserve"> March 2019</v>
      </c>
      <c r="C29" s="10">
        <f>_xll.CQGXLContractData(A29, "Open")</f>
        <v>-0.38</v>
      </c>
      <c r="D29" s="10">
        <f>_xll.CQGXLContractData(A29, "High")</f>
        <v>-0.34</v>
      </c>
      <c r="E29" s="10">
        <f>_xll.CQGXLContractData(A29, "Low")</f>
        <v>-0.39</v>
      </c>
      <c r="F29" s="10">
        <f>_xll.CQGXLContractData(A29, "LastTradeToday")</f>
        <v>-0.36</v>
      </c>
      <c r="G29" s="15">
        <f>IFERROR(_xll.CQGXLContractData(A29,"LastTradeToday")-_xll.CQGXLContractData(A29,"Y_Settlement"),"")</f>
        <v>2.0000000000000018E-2</v>
      </c>
      <c r="H29" s="8">
        <f>G29</f>
        <v>2.0000000000000018E-2</v>
      </c>
      <c r="I29" s="9">
        <f>_xll.CQGXLContractData(A29, "T_CVol")</f>
        <v>7300</v>
      </c>
      <c r="J29" s="132"/>
      <c r="K29" s="77" t="str">
        <f t="shared" ref="K29:U29" si="8">IF(K15="","",K15)</f>
        <v>-.36 L</v>
      </c>
      <c r="L29" s="77" t="str">
        <f t="shared" si="8"/>
        <v>-.52 L</v>
      </c>
      <c r="M29" s="77" t="str">
        <f t="shared" si="8"/>
        <v>-.53 L</v>
      </c>
      <c r="N29" s="77" t="str">
        <f t="shared" si="8"/>
        <v>-.44 L</v>
      </c>
      <c r="O29" s="77" t="str">
        <f t="shared" si="8"/>
        <v>-.33 L</v>
      </c>
      <c r="P29" s="77" t="str">
        <f t="shared" si="8"/>
        <v>-.22 L</v>
      </c>
      <c r="Q29" s="77" t="str">
        <f t="shared" si="8"/>
        <v>-.10 L</v>
      </c>
      <c r="R29" s="77" t="str">
        <f t="shared" si="8"/>
        <v>-.03 L</v>
      </c>
      <c r="S29" s="77" t="str">
        <f t="shared" si="8"/>
        <v>.03 L</v>
      </c>
      <c r="T29" s="77" t="str">
        <f t="shared" si="8"/>
        <v>.08 L</v>
      </c>
      <c r="U29" s="77" t="str">
        <f t="shared" si="8"/>
        <v>.10 L</v>
      </c>
      <c r="V29" s="182"/>
    </row>
    <row r="30" spans="1:22" ht="14.45" customHeight="1" x14ac:dyDescent="0.3">
      <c r="A30" s="46" t="str">
        <f>_xll.CQGXLContractData("ETS1?"&amp;Calculations!R36, "Symbol")</f>
        <v>ETS1J19</v>
      </c>
      <c r="B30" s="31" t="str">
        <f t="shared" si="7"/>
        <v xml:space="preserve"> April 2019</v>
      </c>
      <c r="C30" s="10">
        <f>_xll.CQGXLContractData(A30, "Open")</f>
        <v>-0.55000000000000004</v>
      </c>
      <c r="D30" s="10">
        <f>_xll.CQGXLContractData(A30, "High")</f>
        <v>-0.5</v>
      </c>
      <c r="E30" s="10">
        <f>_xll.CQGXLContractData(A30, "Low")</f>
        <v>-0.56000000000000005</v>
      </c>
      <c r="F30" s="10">
        <f>_xll.CQGXLContractData(A30, "LastTradeToday")</f>
        <v>-0.52</v>
      </c>
      <c r="G30" s="15">
        <f>IFERROR(_xll.CQGXLContractData(A30,"LastTradeToday")-_xll.CQGXLContractData(A30,"Y_Settlement"),"")</f>
        <v>4.0000000000000036E-2</v>
      </c>
      <c r="H30" s="8">
        <f t="shared" ref="H30:H40" si="9">G30</f>
        <v>4.0000000000000036E-2</v>
      </c>
      <c r="I30" s="9">
        <f>_xll.CQGXLContractData(A30, "T_CVol")</f>
        <v>8649</v>
      </c>
      <c r="J30" s="22"/>
      <c r="K30" s="23"/>
      <c r="L30" s="23"/>
      <c r="M30" s="23"/>
      <c r="N30" s="23"/>
      <c r="O30" s="23"/>
      <c r="P30" s="23"/>
      <c r="Q30" s="78"/>
      <c r="R30" s="79"/>
      <c r="S30" s="79"/>
      <c r="T30" s="79"/>
      <c r="U30" s="80"/>
      <c r="V30" s="182"/>
    </row>
    <row r="31" spans="1:22" ht="14.45" customHeight="1" x14ac:dyDescent="0.3">
      <c r="A31" s="46" t="str">
        <f>_xll.CQGXLContractData("ETS1?"&amp;Calculations!R37, "Symbol")</f>
        <v>ETS1K19</v>
      </c>
      <c r="B31" s="31" t="str">
        <f t="shared" si="7"/>
        <v xml:space="preserve"> May 2019</v>
      </c>
      <c r="C31" s="10">
        <f>_xll.CQGXLContractData(A31, "Open")</f>
        <v>-0.55000000000000004</v>
      </c>
      <c r="D31" s="10">
        <f>_xll.CQGXLContractData(A31, "High")</f>
        <v>-0.51</v>
      </c>
      <c r="E31" s="10">
        <f>_xll.CQGXLContractData(A31, "Low")</f>
        <v>-0.55000000000000004</v>
      </c>
      <c r="F31" s="10">
        <f>_xll.CQGXLContractData(A31, "LastTradeToday")</f>
        <v>-0.53</v>
      </c>
      <c r="G31" s="15">
        <f>IFERROR(_xll.CQGXLContractData(A31,"LastTradeToday")-_xll.CQGXLContractData(A31,"Y_Settlement"),"")</f>
        <v>2.0000000000000018E-2</v>
      </c>
      <c r="H31" s="8">
        <f t="shared" si="9"/>
        <v>2.0000000000000018E-2</v>
      </c>
      <c r="I31" s="9">
        <f>_xll.CQGXLContractData(A31, "T_CVol")</f>
        <v>3693</v>
      </c>
      <c r="J31" s="81"/>
      <c r="K31" s="82"/>
      <c r="L31" s="82"/>
      <c r="M31" s="82"/>
      <c r="N31" s="82"/>
      <c r="O31" s="82"/>
      <c r="P31" s="82"/>
      <c r="Q31" s="83"/>
      <c r="R31" s="62"/>
      <c r="S31" s="62"/>
      <c r="T31" s="62"/>
      <c r="U31" s="84"/>
      <c r="V31" s="182"/>
    </row>
    <row r="32" spans="1:22" ht="14.45" customHeight="1" x14ac:dyDescent="0.3">
      <c r="A32" s="46" t="str">
        <f>_xll.CQGXLContractData("ETS1?"&amp;Calculations!R38, "Symbol")</f>
        <v>ETS1M19</v>
      </c>
      <c r="B32" s="31" t="str">
        <f t="shared" si="7"/>
        <v xml:space="preserve"> June 2019</v>
      </c>
      <c r="C32" s="10">
        <f>_xll.CQGXLContractData(A32, "Open")</f>
        <v>-0.46</v>
      </c>
      <c r="D32" s="10">
        <f>_xll.CQGXLContractData(A32, "High")</f>
        <v>-0.43</v>
      </c>
      <c r="E32" s="10">
        <f>_xll.CQGXLContractData(A32, "Low")</f>
        <v>-0.47000000000000003</v>
      </c>
      <c r="F32" s="10">
        <f>_xll.CQGXLContractData(A32, "LastTradeToday")</f>
        <v>-0.44</v>
      </c>
      <c r="G32" s="15">
        <f>IFERROR(_xll.CQGXLContractData(A32,"LastTradeToday")-_xll.CQGXLContractData(A32,"Y_Settlement"),"")</f>
        <v>3.0000000000000027E-2</v>
      </c>
      <c r="H32" s="8">
        <f t="shared" si="9"/>
        <v>3.0000000000000027E-2</v>
      </c>
      <c r="I32" s="9">
        <f>_xll.CQGXLContractData(A32, "T_CVol")</f>
        <v>973</v>
      </c>
      <c r="J32" s="81"/>
      <c r="K32" s="82"/>
      <c r="L32" s="82"/>
      <c r="M32" s="82"/>
      <c r="N32" s="82"/>
      <c r="O32" s="82"/>
      <c r="P32" s="82"/>
      <c r="Q32" s="83"/>
      <c r="R32" s="62"/>
      <c r="S32" s="62"/>
      <c r="T32" s="62"/>
      <c r="U32" s="84"/>
      <c r="V32" s="182"/>
    </row>
    <row r="33" spans="1:22" ht="14.45" customHeight="1" x14ac:dyDescent="0.3">
      <c r="A33" s="46" t="str">
        <f>_xll.CQGXLContractData("ETS1?"&amp;Calculations!R39, "Symbol")</f>
        <v>ETS1N19</v>
      </c>
      <c r="B33" s="31" t="str">
        <f t="shared" si="7"/>
        <v xml:space="preserve"> July 2019</v>
      </c>
      <c r="C33" s="10">
        <f>_xll.CQGXLContractData(A33, "Open")</f>
        <v>-0.35000000000000003</v>
      </c>
      <c r="D33" s="10">
        <f>_xll.CQGXLContractData(A33, "High")</f>
        <v>-0.31</v>
      </c>
      <c r="E33" s="10">
        <f>_xll.CQGXLContractData(A33, "Low")</f>
        <v>-0.35000000000000003</v>
      </c>
      <c r="F33" s="10">
        <f>_xll.CQGXLContractData(A33, "LastTradeToday")</f>
        <v>-0.33</v>
      </c>
      <c r="G33" s="15">
        <f>IFERROR(_xll.CQGXLContractData(A33,"LastTradeToday")-_xll.CQGXLContractData(A33,"Y_Settlement"),"")</f>
        <v>2.0000000000000018E-2</v>
      </c>
      <c r="H33" s="8">
        <f t="shared" si="9"/>
        <v>2.0000000000000018E-2</v>
      </c>
      <c r="I33" s="9">
        <f>_xll.CQGXLContractData(A33, "T_CVol")</f>
        <v>312</v>
      </c>
      <c r="J33" s="81"/>
      <c r="K33" s="82"/>
      <c r="L33" s="82"/>
      <c r="M33" s="82"/>
      <c r="N33" s="82"/>
      <c r="O33" s="82"/>
      <c r="P33" s="82"/>
      <c r="Q33" s="83"/>
      <c r="R33" s="62"/>
      <c r="S33" s="62"/>
      <c r="T33" s="62"/>
      <c r="U33" s="84"/>
      <c r="V33" s="182"/>
    </row>
    <row r="34" spans="1:22" ht="14.45" customHeight="1" x14ac:dyDescent="0.3">
      <c r="A34" s="46" t="str">
        <f>_xll.CQGXLContractData("ETS1?"&amp;Calculations!R40, "Symbol")</f>
        <v>ETS1Q19</v>
      </c>
      <c r="B34" s="31" t="str">
        <f t="shared" si="7"/>
        <v xml:space="preserve"> August 2019</v>
      </c>
      <c r="C34" s="10">
        <f>_xll.CQGXLContractData(A34, "Open")</f>
        <v>-0.23</v>
      </c>
      <c r="D34" s="10">
        <f>_xll.CQGXLContractData(A34, "High")</f>
        <v>-0.2</v>
      </c>
      <c r="E34" s="10">
        <f>_xll.CQGXLContractData(A34, "Low")</f>
        <v>-0.23</v>
      </c>
      <c r="F34" s="10">
        <f>_xll.CQGXLContractData(A34, "LastTradeToday")</f>
        <v>-0.22</v>
      </c>
      <c r="G34" s="15">
        <f>IFERROR(_xll.CQGXLContractData(A34,"LastTradeToday")-_xll.CQGXLContractData(A34,"Y_Settlement"),"")</f>
        <v>1.999999999999999E-2</v>
      </c>
      <c r="H34" s="8">
        <f t="shared" si="9"/>
        <v>1.999999999999999E-2</v>
      </c>
      <c r="I34" s="9">
        <f>_xll.CQGXLContractData(A34, "T_CVol")</f>
        <v>388</v>
      </c>
      <c r="J34" s="81"/>
      <c r="K34" s="82"/>
      <c r="L34" s="82"/>
      <c r="M34" s="82"/>
      <c r="N34" s="82"/>
      <c r="O34" s="82"/>
      <c r="P34" s="82"/>
      <c r="Q34" s="83"/>
      <c r="R34" s="62"/>
      <c r="S34" s="62"/>
      <c r="T34" s="62"/>
      <c r="U34" s="84"/>
      <c r="V34" s="182"/>
    </row>
    <row r="35" spans="1:22" ht="14.45" customHeight="1" x14ac:dyDescent="0.3">
      <c r="A35" s="46" t="str">
        <f>_xll.CQGXLContractData("ETS1?"&amp;Calculations!R41, "Symbol")</f>
        <v>ETS1U19</v>
      </c>
      <c r="B35" s="31" t="str">
        <f t="shared" si="7"/>
        <v xml:space="preserve"> September 2019</v>
      </c>
      <c r="C35" s="10">
        <f>_xll.CQGXLContractData(A35, "Open")</f>
        <v>-0.12</v>
      </c>
      <c r="D35" s="10">
        <f>_xll.CQGXLContractData(A35, "High")</f>
        <v>-0.1</v>
      </c>
      <c r="E35" s="10">
        <f>_xll.CQGXLContractData(A35, "Low")</f>
        <v>-0.12</v>
      </c>
      <c r="F35" s="10">
        <f>_xll.CQGXLContractData(A35, "LastTradeToday")</f>
        <v>-0.1</v>
      </c>
      <c r="G35" s="15">
        <f>IFERROR(_xll.CQGXLContractData(A35,"LastTradeToday")-_xll.CQGXLContractData(A35,"Y_Settlement"),"")</f>
        <v>0.03</v>
      </c>
      <c r="H35" s="8">
        <f t="shared" si="9"/>
        <v>0.03</v>
      </c>
      <c r="I35" s="9">
        <f>_xll.CQGXLContractData(A35, "T_CVol")</f>
        <v>21</v>
      </c>
      <c r="J35" s="24"/>
      <c r="K35" s="1"/>
      <c r="L35" s="1"/>
      <c r="M35" s="1"/>
      <c r="N35" s="1"/>
      <c r="O35" s="1"/>
      <c r="P35" s="1"/>
      <c r="Q35" s="85"/>
      <c r="R35" s="62"/>
      <c r="S35" s="62"/>
      <c r="T35" s="62"/>
      <c r="U35" s="84"/>
      <c r="V35" s="182"/>
    </row>
    <row r="36" spans="1:22" ht="14.45" customHeight="1" x14ac:dyDescent="0.3">
      <c r="A36" s="46" t="str">
        <f>_xll.CQGXLContractData("ETS1?"&amp;Calculations!R42, "Symbol")</f>
        <v>ETS1V19</v>
      </c>
      <c r="B36" s="31" t="str">
        <f t="shared" si="7"/>
        <v xml:space="preserve"> October 2019</v>
      </c>
      <c r="C36" s="10">
        <f>_xll.CQGXLContractData(A36, "Open")</f>
        <v>-0.05</v>
      </c>
      <c r="D36" s="10">
        <f>_xll.CQGXLContractData(A36, "High")</f>
        <v>-0.02</v>
      </c>
      <c r="E36" s="10">
        <f>_xll.CQGXLContractData(A36, "Low")</f>
        <v>-0.05</v>
      </c>
      <c r="F36" s="10">
        <f>_xll.CQGXLContractData(A36, "LastTradeToday")</f>
        <v>-0.03</v>
      </c>
      <c r="G36" s="15">
        <f>IFERROR(_xll.CQGXLContractData(A36,"LastTradeToday")-_xll.CQGXLContractData(A36,"Y_Settlement"),"")</f>
        <v>4.0000000000000008E-2</v>
      </c>
      <c r="H36" s="8">
        <f t="shared" si="9"/>
        <v>4.0000000000000008E-2</v>
      </c>
      <c r="I36" s="9">
        <f>_xll.CQGXLContractData(A36, "T_CVol")</f>
        <v>71</v>
      </c>
      <c r="J36" s="81"/>
      <c r="K36" s="82"/>
      <c r="L36" s="82"/>
      <c r="M36" s="82"/>
      <c r="N36" s="82"/>
      <c r="O36" s="82"/>
      <c r="P36" s="82"/>
      <c r="Q36" s="83"/>
      <c r="R36" s="62"/>
      <c r="S36" s="62"/>
      <c r="T36" s="62"/>
      <c r="U36" s="84"/>
      <c r="V36" s="182"/>
    </row>
    <row r="37" spans="1:22" ht="14.45" customHeight="1" x14ac:dyDescent="0.3">
      <c r="A37" s="46" t="str">
        <f>_xll.CQGXLContractData("ETS1?"&amp;Calculations!R43, "Symbol")</f>
        <v>ETS1X19</v>
      </c>
      <c r="B37" s="31" t="str">
        <f t="shared" si="7"/>
        <v xml:space="preserve"> November 2019</v>
      </c>
      <c r="C37" s="10">
        <f>_xll.CQGXLContractData(A37, "Open")</f>
        <v>0.01</v>
      </c>
      <c r="D37" s="10">
        <f>_xll.CQGXLContractData(A37, "High")</f>
        <v>0.03</v>
      </c>
      <c r="E37" s="10">
        <f>_xll.CQGXLContractData(A37, "Low")</f>
        <v>0.01</v>
      </c>
      <c r="F37" s="10">
        <f>_xll.CQGXLContractData(A37, "LastTradeToday")</f>
        <v>0.03</v>
      </c>
      <c r="G37" s="15">
        <f>IFERROR(_xll.CQGXLContractData(A37,"LastTradeToday")-_xll.CQGXLContractData(A37,"Y_Settlement"),"")</f>
        <v>9.9999999999999985E-3</v>
      </c>
      <c r="H37" s="8">
        <f t="shared" si="9"/>
        <v>9.9999999999999985E-3</v>
      </c>
      <c r="I37" s="9">
        <f>_xll.CQGXLContractData(A37, "T_CVol")</f>
        <v>176</v>
      </c>
      <c r="J37" s="81"/>
      <c r="K37" s="82"/>
      <c r="L37" s="82"/>
      <c r="M37" s="82"/>
      <c r="N37" s="82"/>
      <c r="O37" s="82"/>
      <c r="P37" s="82"/>
      <c r="Q37" s="83"/>
      <c r="R37" s="62"/>
      <c r="S37" s="62"/>
      <c r="T37" s="62"/>
      <c r="U37" s="84"/>
      <c r="V37" s="182"/>
    </row>
    <row r="38" spans="1:22" ht="14.45" customHeight="1" x14ac:dyDescent="0.3">
      <c r="A38" s="46" t="str">
        <f>_xll.CQGXLContractData("ETS1?"&amp;Calculations!R44, "Symbol")</f>
        <v>ETS1Z19</v>
      </c>
      <c r="B38" s="31" t="str">
        <f>B30</f>
        <v xml:space="preserve"> April 2019</v>
      </c>
      <c r="C38" s="10">
        <f>_xll.CQGXLContractData(A38, "Open")</f>
        <v>0.06</v>
      </c>
      <c r="D38" s="10">
        <f>_xll.CQGXLContractData(A38, "High")</f>
        <v>0.08</v>
      </c>
      <c r="E38" s="10">
        <f>_xll.CQGXLContractData(A38, "Low")</f>
        <v>0.06</v>
      </c>
      <c r="F38" s="10">
        <f>_xll.CQGXLContractData(A38, "LastTradeToday")</f>
        <v>0.08</v>
      </c>
      <c r="G38" s="15">
        <f>IFERROR(_xll.CQGXLContractData(A38,"LastTradeToday")-_xll.CQGXLContractData(A38,"Y_Settlement"),"")</f>
        <v>0.03</v>
      </c>
      <c r="H38" s="8">
        <f t="shared" si="9"/>
        <v>0.03</v>
      </c>
      <c r="I38" s="9">
        <f>_xll.CQGXLContractData(A38, "T_CVol")</f>
        <v>41</v>
      </c>
      <c r="J38" s="81"/>
      <c r="K38" s="82"/>
      <c r="L38" s="82"/>
      <c r="M38" s="82"/>
      <c r="N38" s="82"/>
      <c r="O38" s="82"/>
      <c r="P38" s="82"/>
      <c r="Q38" s="83"/>
      <c r="R38" s="62"/>
      <c r="S38" s="62"/>
      <c r="T38" s="62"/>
      <c r="U38" s="84"/>
      <c r="V38" s="182"/>
    </row>
    <row r="39" spans="1:22" ht="14.45" customHeight="1" x14ac:dyDescent="0.3">
      <c r="A39" s="46" t="str">
        <f>_xll.CQGXLContractData("ETS1?"&amp;Calculations!R45, "Symbol")</f>
        <v>ETS1F20</v>
      </c>
      <c r="B39" s="31" t="str">
        <f t="shared" si="7"/>
        <v xml:space="preserve"> January 2020</v>
      </c>
      <c r="C39" s="10">
        <f>_xll.CQGXLContractData(A39, "Open")</f>
        <v>0.08</v>
      </c>
      <c r="D39" s="10">
        <f>_xll.CQGXLContractData(A39, "High")</f>
        <v>0.11</v>
      </c>
      <c r="E39" s="10">
        <f>_xll.CQGXLContractData(A39, "Low")</f>
        <v>0.08</v>
      </c>
      <c r="F39" s="10">
        <f>_xll.CQGXLContractData(A39, "LastTradeToday")</f>
        <v>0.1</v>
      </c>
      <c r="G39" s="15">
        <f>IFERROR(_xll.CQGXLContractData(A39,"LastTradeToday")-_xll.CQGXLContractData(A39,"Y_Settlement"),"")</f>
        <v>0.03</v>
      </c>
      <c r="H39" s="8">
        <f t="shared" si="9"/>
        <v>0.03</v>
      </c>
      <c r="I39" s="9">
        <f>_xll.CQGXLContractData(A39, "T_CVol")</f>
        <v>63</v>
      </c>
      <c r="J39" s="81"/>
      <c r="K39" s="82"/>
      <c r="L39" s="82"/>
      <c r="M39" s="82"/>
      <c r="N39" s="82"/>
      <c r="O39" s="82"/>
      <c r="P39" s="82"/>
      <c r="Q39" s="83"/>
      <c r="R39" s="62"/>
      <c r="S39" s="62"/>
      <c r="T39" s="62"/>
      <c r="U39" s="84"/>
      <c r="V39" s="182"/>
    </row>
    <row r="40" spans="1:22" ht="14.45" customHeight="1" x14ac:dyDescent="0.3">
      <c r="A40" s="46" t="str">
        <f>_xll.CQGXLContractData("ETS1?"&amp;Calculations!R46, "Symbol")</f>
        <v>ETS1G20</v>
      </c>
      <c r="B40" s="31" t="str">
        <f t="shared" si="7"/>
        <v xml:space="preserve"> February 2020</v>
      </c>
      <c r="C40" s="10">
        <f>_xll.CQGXLContractData(A40, "Open")</f>
        <v>0.1</v>
      </c>
      <c r="D40" s="10">
        <f>_xll.CQGXLContractData(A40, "High")</f>
        <v>0.12</v>
      </c>
      <c r="E40" s="10">
        <f>_xll.CQGXLContractData(A40, "Low")</f>
        <v>0.1</v>
      </c>
      <c r="F40" s="10">
        <f>_xll.CQGXLContractData(A40, "LastTradeToday")</f>
        <v>0.12</v>
      </c>
      <c r="G40" s="15">
        <f>IFERROR(_xll.CQGXLContractData(A40,"LastTradeToday")-_xll.CQGXLContractData(A40,"Y_Settlement"),"")</f>
        <v>0.03</v>
      </c>
      <c r="H40" s="8">
        <f t="shared" si="9"/>
        <v>0.03</v>
      </c>
      <c r="I40" s="9">
        <f>_xll.CQGXLContractData(A40, "T_CVol")</f>
        <v>88</v>
      </c>
      <c r="J40" s="81"/>
      <c r="K40" s="82"/>
      <c r="L40" s="82"/>
      <c r="M40" s="82"/>
      <c r="N40" s="82"/>
      <c r="O40" s="82"/>
      <c r="P40" s="82"/>
      <c r="Q40" s="83"/>
      <c r="R40" s="62"/>
      <c r="S40" s="62"/>
      <c r="T40" s="62"/>
      <c r="U40" s="84"/>
      <c r="V40" s="182"/>
    </row>
    <row r="41" spans="1:22" ht="9.9499999999999993" customHeight="1" x14ac:dyDescent="0.3">
      <c r="B41" s="153"/>
      <c r="C41" s="154"/>
      <c r="D41" s="27"/>
      <c r="E41" s="25"/>
      <c r="F41" s="28"/>
      <c r="G41" s="25"/>
      <c r="H41" s="29"/>
      <c r="I41" s="26"/>
      <c r="J41" s="86"/>
      <c r="K41" s="87"/>
      <c r="L41" s="87"/>
      <c r="M41" s="87"/>
      <c r="N41" s="87"/>
      <c r="O41" s="87"/>
      <c r="P41" s="87"/>
      <c r="Q41" s="88"/>
      <c r="R41" s="89"/>
      <c r="S41" s="89"/>
      <c r="T41" s="89"/>
      <c r="U41" s="90"/>
      <c r="V41" s="182"/>
    </row>
    <row r="42" spans="1:22" ht="15" customHeight="1" x14ac:dyDescent="0.2">
      <c r="B42" s="125" t="s">
        <v>18</v>
      </c>
      <c r="C42" s="126"/>
      <c r="D42" s="126"/>
      <c r="E42" s="126"/>
      <c r="F42" s="126"/>
      <c r="G42" s="126"/>
      <c r="H42" s="126"/>
      <c r="I42" s="127"/>
      <c r="J42" s="19" t="s">
        <v>5</v>
      </c>
      <c r="K42" s="20" t="str">
        <f>J7&amp;" "&amp;", "&amp;M7</f>
        <v>MAR , JUN</v>
      </c>
      <c r="L42" s="20" t="str">
        <f t="shared" ref="L42:T42" si="10">K7&amp;" "&amp;", "&amp;N7</f>
        <v>APR , JUL</v>
      </c>
      <c r="M42" s="20" t="str">
        <f t="shared" si="10"/>
        <v>MAY , AUG</v>
      </c>
      <c r="N42" s="20" t="str">
        <f t="shared" si="10"/>
        <v>JUN , SEP</v>
      </c>
      <c r="O42" s="20" t="str">
        <f t="shared" si="10"/>
        <v>JUL , OCT</v>
      </c>
      <c r="P42" s="20" t="str">
        <f t="shared" si="10"/>
        <v>AUG , NOV</v>
      </c>
      <c r="Q42" s="20" t="str">
        <f t="shared" si="10"/>
        <v>SEP , DEC</v>
      </c>
      <c r="R42" s="20" t="str">
        <f t="shared" si="10"/>
        <v>OCT , JAN</v>
      </c>
      <c r="S42" s="20" t="str">
        <f t="shared" si="10"/>
        <v>NOV , FEB</v>
      </c>
      <c r="T42" s="20" t="str">
        <f t="shared" si="10"/>
        <v>DEC , MAR</v>
      </c>
      <c r="U42" s="21"/>
      <c r="V42" s="182"/>
    </row>
    <row r="43" spans="1:22" ht="15" customHeight="1" x14ac:dyDescent="0.3">
      <c r="B43" s="128"/>
      <c r="C43" s="129"/>
      <c r="D43" s="129"/>
      <c r="E43" s="129"/>
      <c r="F43" s="129"/>
      <c r="G43" s="129"/>
      <c r="H43" s="129"/>
      <c r="I43" s="130"/>
      <c r="J43" s="131"/>
      <c r="K43" s="56" t="str">
        <f>IF(_xll.CQGXLContractData(A45,"Ask",,"T")="","",TEXT(_xll.CQGXLContractData(A45,"Ask",,"T"),"#.00")&amp;" "&amp;"A")</f>
        <v>-1.41 A</v>
      </c>
      <c r="L43" s="56" t="str">
        <f>IF(_xll.CQGXLContractData(A46,"Ask",,"T")="","",TEXT(_xll.CQGXLContractData(A46,"Ask",,"T"),"#.00")&amp;" "&amp;"A")</f>
        <v>-1.49 A</v>
      </c>
      <c r="M43" s="56" t="str">
        <f>IF(_xll.CQGXLContractData(A47,"Ask",,"T")="","",TEXT(_xll.CQGXLContractData(A47,"Ask",,"T"),"#.00")&amp;" "&amp;"A")</f>
        <v>-1.30 A</v>
      </c>
      <c r="N43" s="56" t="str">
        <f>IF(_xll.CQGXLContractData(A48,"Ask",,"T")="","",TEXT(_xll.CQGXLContractData(A48,"Ask",,"T"),"#.00")&amp;" "&amp;"A")</f>
        <v>-.98 A</v>
      </c>
      <c r="O43" s="56" t="str">
        <f>IF(_xll.CQGXLContractData(A49,"Ask",,"T")="","",TEXT(_xll.CQGXLContractData(A49,"Ask",,"T"),"#.00")&amp;" "&amp;"A")</f>
        <v>-.64 A</v>
      </c>
      <c r="P43" s="56" t="str">
        <f>IF(_xll.CQGXLContractData(A50,"Ask",,"T")="","",TEXT(_xll.CQGXLContractData(A50,"Ask",,"T"),"#.00")&amp;" "&amp;"A")</f>
        <v>-.34 A</v>
      </c>
      <c r="Q43" s="56" t="str">
        <f>IF(_xll.CQGXLContractData(A51,"Ask",,"T")="","",TEXT(_xll.CQGXLContractData(A51,"Ask",,"T"),"#.00")&amp;" "&amp;"A")</f>
        <v>-.10 A</v>
      </c>
      <c r="R43" s="56" t="str">
        <f>IF(_xll.CQGXLContractData(A52,"Ask",,"T")="","",TEXT(_xll.CQGXLContractData(A52,"Ask",,"T"),"#.00")&amp;" "&amp;"A")</f>
        <v>.08 A</v>
      </c>
      <c r="S43" s="56" t="str">
        <f>IF(_xll.CQGXLContractData(A53,"Ask",,"T")="","",TEXT(_xll.CQGXLContractData(A53,"Ask",,"T"),"#.00")&amp;" "&amp;"A")</f>
        <v>.21 A</v>
      </c>
      <c r="T43" s="56" t="str">
        <f>IF(_xll.CQGXLContractData(A54,"Ask",,"T")="","",TEXT(_xll.CQGXLContractData(A54,"Ask",,"T"),"#.00")&amp;" "&amp;"A")</f>
        <v>.30 A</v>
      </c>
      <c r="U43" s="91"/>
      <c r="V43" s="182"/>
    </row>
    <row r="44" spans="1:22" ht="15" customHeight="1" x14ac:dyDescent="0.3">
      <c r="B44" s="16" t="s">
        <v>15</v>
      </c>
      <c r="C44" s="58" t="s">
        <v>8</v>
      </c>
      <c r="D44" s="58" t="s">
        <v>9</v>
      </c>
      <c r="E44" s="58" t="s">
        <v>10</v>
      </c>
      <c r="F44" s="58" t="s">
        <v>6</v>
      </c>
      <c r="G44" s="58" t="s">
        <v>11</v>
      </c>
      <c r="H44" s="58" t="s">
        <v>11</v>
      </c>
      <c r="I44" s="76" t="s">
        <v>12</v>
      </c>
      <c r="J44" s="131"/>
      <c r="K44" s="56" t="str">
        <f>IF(_xll.CQGXLContractData(A45,"Bid",,"T")="","",TEXT(_xll.CQGXLContractData(A45,"Bid",,"T"),"#.00")&amp;" "&amp;"A")</f>
        <v>-1.43 A</v>
      </c>
      <c r="L44" s="56" t="str">
        <f>IF(_xll.CQGXLContractData(A46,"Bid",,"T")="","",TEXT(_xll.CQGXLContractData(A46,"Bid",,"T"),"#.00")&amp;" "&amp;"A")</f>
        <v>-1.51 A</v>
      </c>
      <c r="M44" s="56" t="str">
        <f>IF(_xll.CQGXLContractData(A47,"Bid",,"T")="","",TEXT(_xll.CQGXLContractData(A47,"Bid",,"T"),"#.00")&amp;" "&amp;"A")</f>
        <v>-1.31 A</v>
      </c>
      <c r="N44" s="56" t="str">
        <f>IF(_xll.CQGXLContractData(A48,"Bid",,"T")="","",TEXT(_xll.CQGXLContractData(A48,"Bid",,"T"),"#.00")&amp;" "&amp;"A")</f>
        <v>-1.00 A</v>
      </c>
      <c r="O44" s="56" t="str">
        <f>IF(_xll.CQGXLContractData(A49,"Bid",,"T")="","",TEXT(_xll.CQGXLContractData(A49,"Bid",,"T"),"#.00")&amp;" "&amp;"A")</f>
        <v>-.66 A</v>
      </c>
      <c r="P44" s="56" t="str">
        <f>IF(_xll.CQGXLContractData(A50,"Bid",,"T")="","",TEXT(_xll.CQGXLContractData(A50,"Bid",,"T"),"#.00")&amp;" "&amp;"A")</f>
        <v>-.36 A</v>
      </c>
      <c r="Q44" s="56" t="str">
        <f>IF(_xll.CQGXLContractData(A51,"Bid",,"T")="","",TEXT(_xll.CQGXLContractData(A51,"Bid",,"T"),"#.00")&amp;" "&amp;"A")</f>
        <v>-.12 A</v>
      </c>
      <c r="R44" s="56" t="str">
        <f>IF(_xll.CQGXLContractData(A52,"Bid",,"T")="","",TEXT(_xll.CQGXLContractData(A52,"Bid",,"T"),"#.00")&amp;" "&amp;"A")</f>
        <v>.06 A</v>
      </c>
      <c r="S44" s="56" t="str">
        <f>IF(_xll.CQGXLContractData(A53,"Bid",,"T")="","",TEXT(_xll.CQGXLContractData(A53,"Bid",,"T"),"#.00")&amp;" "&amp;"A")</f>
        <v>.19 A</v>
      </c>
      <c r="T44" s="56" t="str">
        <f>IF(_xll.CQGXLContractData(A54,"Bid",,"T")="","",TEXT(_xll.CQGXLContractData(A54,"Bid",,"T"),"#.00")&amp;" "&amp;"A")</f>
        <v>.28 A</v>
      </c>
      <c r="U44" s="91"/>
      <c r="V44" s="182"/>
    </row>
    <row r="45" spans="1:22" ht="14.45" customHeight="1" x14ac:dyDescent="0.3">
      <c r="A45" s="46" t="str">
        <f>_xll.CQGXLContractData("ETS3?"&amp;Calculations!R35, "Symbol")</f>
        <v>ETS3H19</v>
      </c>
      <c r="B45" s="31" t="str">
        <f t="shared" ref="B45:B56" si="11">B29</f>
        <v xml:space="preserve"> March 2019</v>
      </c>
      <c r="C45" s="10">
        <f>_xll.CQGXLContractData(A45, "Open")</f>
        <v>-1.49</v>
      </c>
      <c r="D45" s="10">
        <f>_xll.CQGXLContractData(A45, "High")</f>
        <v>-1.36</v>
      </c>
      <c r="E45" s="10">
        <f>_xll.CQGXLContractData(A45, "Low")</f>
        <v>-1.49</v>
      </c>
      <c r="F45" s="10">
        <f>_xll.CQGXLContractData(A45, "LastTradeToday")</f>
        <v>-1.42</v>
      </c>
      <c r="G45" s="15">
        <f>IFERROR(_xll.CQGXLContractData(A45,"LastTradeToday")-_xll.CQGXLContractData(A45,"Y_Settlement"),"")</f>
        <v>7.0000000000000062E-2</v>
      </c>
      <c r="H45" s="8">
        <f>G45</f>
        <v>7.0000000000000062E-2</v>
      </c>
      <c r="I45" s="9">
        <f>_xll.CQGXLContractData(A45, "T_CVol")</f>
        <v>1132</v>
      </c>
      <c r="J45" s="131"/>
      <c r="K45" s="56" t="str">
        <f>IF(_xll.CQGXLContractData(A45,"LastTradeToday",,"T")="","",TEXT(_xll.CQGXLContractData(A45,"LastTradeToday",,"T"),"#.00")&amp;" "&amp;"L")</f>
        <v>-1.42 L</v>
      </c>
      <c r="L45" s="56" t="str">
        <f>IF(_xll.CQGXLContractData(A46,"LastTradeToday",,"T")="","",TEXT(_xll.CQGXLContractData(A46,"LastTradeToday",,"T"),"#.00")&amp;" "&amp;"L")</f>
        <v>-1.50 L</v>
      </c>
      <c r="M45" s="56" t="str">
        <f>IF(_xll.CQGXLContractData(A47,"LastTradeToday",,"T")="","",TEXT(_xll.CQGXLContractData(A47,"LastTradeToday",,"T"),"#.00")&amp;" "&amp;"L")</f>
        <v>-1.31 L</v>
      </c>
      <c r="N45" s="56" t="str">
        <f>IF(_xll.CQGXLContractData(A48,"LastTradeToday",,"T")="","",TEXT(_xll.CQGXLContractData(A48,"LastTradeToday",,"T"),"#.00")&amp;" "&amp;"L")</f>
        <v>-.96 L</v>
      </c>
      <c r="O45" s="56" t="str">
        <f>IF(_xll.CQGXLContractData(A49,"LastTradeToday",,"T")="","",TEXT(_xll.CQGXLContractData(A49,"LastTradeToday",,"T"),"#.00")&amp;" "&amp;"L")</f>
        <v>-.63 L</v>
      </c>
      <c r="P45" s="56" t="str">
        <f>IF(_xll.CQGXLContractData(A50,"LastTradeToday",,"T")="","",TEXT(_xll.CQGXLContractData(A50,"LastTradeToday",,"T"),"#.00")&amp;" "&amp;"L")</f>
        <v>-.33 L</v>
      </c>
      <c r="Q45" s="56" t="str">
        <f>IF(_xll.CQGXLContractData(A51,"LastTradeToday",,"T")="","",TEXT(_xll.CQGXLContractData(A51,"LastTradeToday",,"T"),"#.00")&amp;" "&amp;"L")</f>
        <v>-.11 L</v>
      </c>
      <c r="R45" s="56" t="str">
        <f>IF(_xll.CQGXLContractData(A52,"LastTradeToday",,"T")="","",TEXT(_xll.CQGXLContractData(A52,"LastTradeToday",,"T"),"#.00")&amp;" "&amp;"L")</f>
        <v>.06 L</v>
      </c>
      <c r="S45" s="56" t="str">
        <f>IF(_xll.CQGXLContractData(A53,"LastTradeToday",,"T")="","",TEXT(_xll.CQGXLContractData(A53,"LastTradeToday",,"T"),"#.00")&amp;" "&amp;"L")</f>
        <v/>
      </c>
      <c r="T45" s="56" t="str">
        <f>IF(_xll.CQGXLContractData(A54,"LastTradeToday",,"T")="","",TEXT(_xll.CQGXLContractData(A54,"LastTradeToday",,"T"),"#.00")&amp;" "&amp;"L")</f>
        <v>.30 L</v>
      </c>
      <c r="U45" s="91"/>
      <c r="V45" s="182"/>
    </row>
    <row r="46" spans="1:22" ht="14.45" customHeight="1" x14ac:dyDescent="0.3">
      <c r="A46" s="46" t="str">
        <f>_xll.CQGXLContractData("ETS3?"&amp;Calculations!R36, "Symbol")</f>
        <v>ETS3J19</v>
      </c>
      <c r="B46" s="31" t="str">
        <f t="shared" si="11"/>
        <v xml:space="preserve"> April 2019</v>
      </c>
      <c r="C46" s="10">
        <f>_xll.CQGXLContractData(A46, "Open")</f>
        <v>-1.56</v>
      </c>
      <c r="D46" s="10">
        <f>_xll.CQGXLContractData(A46, "High")</f>
        <v>-1.45</v>
      </c>
      <c r="E46" s="10">
        <f>_xll.CQGXLContractData(A46, "Low")</f>
        <v>-1.57</v>
      </c>
      <c r="F46" s="10">
        <f>_xll.CQGXLContractData(A46, "LastTradeToday")</f>
        <v>-1.5</v>
      </c>
      <c r="G46" s="15">
        <f>IFERROR(_xll.CQGXLContractData(A46,"LastTradeToday")-_xll.CQGXLContractData(A46,"Y_Settlement"),"")</f>
        <v>8.0000000000000071E-2</v>
      </c>
      <c r="H46" s="8">
        <f t="shared" ref="H46:H56" si="12">G46</f>
        <v>8.0000000000000071E-2</v>
      </c>
      <c r="I46" s="9">
        <f>_xll.CQGXLContractData(A46, "T_CVol")</f>
        <v>244</v>
      </c>
      <c r="J46" s="17"/>
      <c r="K46" s="18"/>
      <c r="L46" s="18"/>
      <c r="M46" s="18"/>
      <c r="N46" s="18"/>
      <c r="O46" s="18"/>
      <c r="P46" s="18"/>
      <c r="Q46" s="92"/>
      <c r="R46" s="92"/>
      <c r="S46" s="92"/>
      <c r="T46" s="93"/>
      <c r="U46" s="94"/>
      <c r="V46" s="182"/>
    </row>
    <row r="47" spans="1:22" ht="14.45" customHeight="1" x14ac:dyDescent="0.3">
      <c r="A47" s="46" t="str">
        <f>_xll.CQGXLContractData("ETS3?"&amp;Calculations!R37, "Symbol")</f>
        <v>ETS3K19</v>
      </c>
      <c r="B47" s="31" t="str">
        <f t="shared" si="11"/>
        <v xml:space="preserve"> May 2019</v>
      </c>
      <c r="C47" s="10">
        <f>_xll.CQGXLContractData(A47, "Open")</f>
        <v>-1.35</v>
      </c>
      <c r="D47" s="10">
        <f>_xll.CQGXLContractData(A47, "High")</f>
        <v>-1.25</v>
      </c>
      <c r="E47" s="10">
        <f>_xll.CQGXLContractData(A47, "Low")</f>
        <v>-1.36</v>
      </c>
      <c r="F47" s="10">
        <f>_xll.CQGXLContractData(A47, "LastTradeToday")</f>
        <v>-1.31</v>
      </c>
      <c r="G47" s="15">
        <f>IFERROR(_xll.CQGXLContractData(A47,"LastTradeToday")-_xll.CQGXLContractData(A47,"Y_Settlement"),"")</f>
        <v>6.0000000000000053E-2</v>
      </c>
      <c r="H47" s="8">
        <f t="shared" si="12"/>
        <v>6.0000000000000053E-2</v>
      </c>
      <c r="I47" s="9">
        <f>_xll.CQGXLContractData(A47, "T_CVol")</f>
        <v>72</v>
      </c>
      <c r="J47" s="95"/>
      <c r="K47" s="82"/>
      <c r="L47" s="82"/>
      <c r="M47" s="82"/>
      <c r="N47" s="82"/>
      <c r="O47" s="82"/>
      <c r="P47" s="82"/>
      <c r="Q47" s="62"/>
      <c r="R47" s="62"/>
      <c r="S47" s="62"/>
      <c r="T47" s="94"/>
      <c r="U47" s="94"/>
      <c r="V47" s="182"/>
    </row>
    <row r="48" spans="1:22" ht="14.45" customHeight="1" x14ac:dyDescent="0.3">
      <c r="A48" s="46" t="str">
        <f>_xll.CQGXLContractData("ETS3?"&amp;Calculations!R38, "Symbol")</f>
        <v>ETS3M19</v>
      </c>
      <c r="B48" s="31" t="str">
        <f t="shared" si="11"/>
        <v xml:space="preserve"> June 2019</v>
      </c>
      <c r="C48" s="10">
        <f>_xll.CQGXLContractData(A48, "Open")</f>
        <v>-1.03</v>
      </c>
      <c r="D48" s="10">
        <f>_xll.CQGXLContractData(A48, "High")</f>
        <v>-0.95000000000000007</v>
      </c>
      <c r="E48" s="10">
        <f>_xll.CQGXLContractData(A48, "Low")</f>
        <v>-1.05</v>
      </c>
      <c r="F48" s="10">
        <f>_xll.CQGXLContractData(A48, "LastTradeToday")</f>
        <v>-0.96</v>
      </c>
      <c r="G48" s="15">
        <f>IFERROR(_xll.CQGXLContractData(A48,"LastTradeToday")-_xll.CQGXLContractData(A48,"Y_Settlement"),"")</f>
        <v>0.10000000000000009</v>
      </c>
      <c r="H48" s="8">
        <f t="shared" si="12"/>
        <v>0.10000000000000009</v>
      </c>
      <c r="I48" s="9">
        <f>_xll.CQGXLContractData(A48, "T_CVol")</f>
        <v>171</v>
      </c>
      <c r="J48" s="95"/>
      <c r="K48" s="82"/>
      <c r="L48" s="82"/>
      <c r="M48" s="82"/>
      <c r="N48" s="82"/>
      <c r="O48" s="82"/>
      <c r="P48" s="82"/>
      <c r="Q48" s="62"/>
      <c r="R48" s="62"/>
      <c r="S48" s="62"/>
      <c r="T48" s="94"/>
      <c r="U48" s="94"/>
      <c r="V48" s="182"/>
    </row>
    <row r="49" spans="1:70" ht="14.45" customHeight="1" x14ac:dyDescent="0.3">
      <c r="A49" s="46" t="str">
        <f>_xll.CQGXLContractData("ETS3?"&amp;Calculations!R39, "Symbol")</f>
        <v>ETS3N19</v>
      </c>
      <c r="B49" s="31" t="str">
        <f t="shared" si="11"/>
        <v xml:space="preserve"> July 2019</v>
      </c>
      <c r="C49" s="10">
        <f>_xll.CQGXLContractData(A49, "Open")</f>
        <v>-0.69000000000000006</v>
      </c>
      <c r="D49" s="10">
        <f>_xll.CQGXLContractData(A49, "High")</f>
        <v>-0.63</v>
      </c>
      <c r="E49" s="10">
        <f>_xll.CQGXLContractData(A49, "Low")</f>
        <v>-0.71</v>
      </c>
      <c r="F49" s="10">
        <f>_xll.CQGXLContractData(A49, "LastTradeToday")</f>
        <v>-0.63</v>
      </c>
      <c r="G49" s="15">
        <f>IFERROR(_xll.CQGXLContractData(A49,"LastTradeToday")-_xll.CQGXLContractData(A49,"Y_Settlement"),"")</f>
        <v>8.9999999999999969E-2</v>
      </c>
      <c r="H49" s="8">
        <f t="shared" si="12"/>
        <v>8.9999999999999969E-2</v>
      </c>
      <c r="I49" s="9">
        <f>_xll.CQGXLContractData(A49, "T_CVol")</f>
        <v>7</v>
      </c>
      <c r="J49" s="95"/>
      <c r="K49" s="82"/>
      <c r="L49" s="82"/>
      <c r="M49" s="82"/>
      <c r="N49" s="82"/>
      <c r="O49" s="82"/>
      <c r="P49" s="82"/>
      <c r="Q49" s="62"/>
      <c r="R49" s="62"/>
      <c r="S49" s="62"/>
      <c r="T49" s="94"/>
      <c r="U49" s="94"/>
      <c r="V49" s="182"/>
    </row>
    <row r="50" spans="1:70" ht="14.45" customHeight="1" x14ac:dyDescent="0.3">
      <c r="A50" s="46" t="str">
        <f>_xll.CQGXLContractData("ETS3?"&amp;Calculations!R40, "Symbol")</f>
        <v>ETS3Q19</v>
      </c>
      <c r="B50" s="31" t="str">
        <f t="shared" si="11"/>
        <v xml:space="preserve"> August 2019</v>
      </c>
      <c r="C50" s="10">
        <f>_xll.CQGXLContractData(A50, "Open")</f>
        <v>-0.41000000000000003</v>
      </c>
      <c r="D50" s="10">
        <f>_xll.CQGXLContractData(A50, "High")</f>
        <v>-0.33</v>
      </c>
      <c r="E50" s="10">
        <f>_xll.CQGXLContractData(A50, "Low")</f>
        <v>-0.42</v>
      </c>
      <c r="F50" s="10">
        <f>_xll.CQGXLContractData(A50, "LastTradeToday")</f>
        <v>-0.33</v>
      </c>
      <c r="G50" s="15">
        <f>IFERROR(_xll.CQGXLContractData(A50,"LastTradeToday")-_xll.CQGXLContractData(A50,"Y_Settlement"),"")</f>
        <v>0.10999999999999999</v>
      </c>
      <c r="H50" s="8">
        <f t="shared" si="12"/>
        <v>0.10999999999999999</v>
      </c>
      <c r="I50" s="9">
        <f>_xll.CQGXLContractData(A50, "T_CVol")</f>
        <v>12</v>
      </c>
      <c r="J50" s="96"/>
      <c r="K50" s="2"/>
      <c r="L50" s="2"/>
      <c r="M50" s="2"/>
      <c r="N50" s="2"/>
      <c r="O50" s="2"/>
      <c r="P50" s="2"/>
      <c r="Q50" s="62"/>
      <c r="R50" s="62"/>
      <c r="S50" s="62"/>
      <c r="T50" s="94"/>
      <c r="U50" s="94"/>
      <c r="V50" s="182"/>
    </row>
    <row r="51" spans="1:70" ht="14.45" customHeight="1" x14ac:dyDescent="0.3">
      <c r="A51" s="46" t="str">
        <f>_xll.CQGXLContractData("ETS3?"&amp;Calculations!R41, "Symbol")</f>
        <v>ETS3U19</v>
      </c>
      <c r="B51" s="31" t="str">
        <f t="shared" si="11"/>
        <v xml:space="preserve"> September 2019</v>
      </c>
      <c r="C51" s="10">
        <f>_xll.CQGXLContractData(A51, "Open")</f>
        <v>-0.15</v>
      </c>
      <c r="D51" s="10">
        <f>_xll.CQGXLContractData(A51, "High")</f>
        <v>-0.09</v>
      </c>
      <c r="E51" s="10">
        <f>_xll.CQGXLContractData(A51, "Low")</f>
        <v>-0.19</v>
      </c>
      <c r="F51" s="10">
        <f>_xll.CQGXLContractData(A51, "LastTradeToday")</f>
        <v>-0.11</v>
      </c>
      <c r="G51" s="15">
        <f>IFERROR(_xll.CQGXLContractData(A51,"LastTradeToday")-_xll.CQGXLContractData(A51,"Y_Settlement"),"")</f>
        <v>6.9999999999999993E-2</v>
      </c>
      <c r="H51" s="8">
        <f t="shared" si="12"/>
        <v>6.9999999999999993E-2</v>
      </c>
      <c r="I51" s="9">
        <f>_xll.CQGXLContractData(A51, "T_CVol")</f>
        <v>233</v>
      </c>
      <c r="J51" s="95"/>
      <c r="K51" s="82"/>
      <c r="L51" s="82"/>
      <c r="M51" s="82"/>
      <c r="N51" s="82"/>
      <c r="O51" s="82"/>
      <c r="P51" s="82"/>
      <c r="Q51" s="62"/>
      <c r="R51" s="62"/>
      <c r="S51" s="62"/>
      <c r="T51" s="94"/>
      <c r="U51" s="94"/>
      <c r="V51" s="182"/>
    </row>
    <row r="52" spans="1:70" ht="14.45" customHeight="1" x14ac:dyDescent="0.3">
      <c r="A52" s="46" t="str">
        <f>_xll.CQGXLContractData("ETS3?"&amp;Calculations!R42, "Symbol")</f>
        <v>ETS3V19</v>
      </c>
      <c r="B52" s="31" t="str">
        <f t="shared" si="11"/>
        <v xml:space="preserve"> October 2019</v>
      </c>
      <c r="C52" s="10">
        <f>_xll.CQGXLContractData(A52, "Open")</f>
        <v>0.02</v>
      </c>
      <c r="D52" s="10">
        <f>_xll.CQGXLContractData(A52, "High")</f>
        <v>0.06</v>
      </c>
      <c r="E52" s="10">
        <f>_xll.CQGXLContractData(A52, "Low")</f>
        <v>0.01</v>
      </c>
      <c r="F52" s="10">
        <f>_xll.CQGXLContractData(A52, "LastTradeToday")</f>
        <v>0.06</v>
      </c>
      <c r="G52" s="15">
        <f>IFERROR(_xll.CQGXLContractData(A52,"LastTradeToday")-_xll.CQGXLContractData(A52,"Y_Settlement"),"")</f>
        <v>0.06</v>
      </c>
      <c r="H52" s="8">
        <f t="shared" si="12"/>
        <v>0.06</v>
      </c>
      <c r="I52" s="9">
        <f>_xll.CQGXLContractData(A52, "T_CVol")</f>
        <v>4</v>
      </c>
      <c r="J52" s="95"/>
      <c r="K52" s="82"/>
      <c r="L52" s="82"/>
      <c r="M52" s="82"/>
      <c r="N52" s="82"/>
      <c r="O52" s="82"/>
      <c r="P52" s="82"/>
      <c r="Q52" s="62"/>
      <c r="R52" s="62"/>
      <c r="S52" s="62"/>
      <c r="T52" s="94"/>
      <c r="U52" s="94"/>
      <c r="V52" s="182"/>
    </row>
    <row r="53" spans="1:70" ht="14.45" customHeight="1" x14ac:dyDescent="0.3">
      <c r="A53" s="46" t="str">
        <f>_xll.CQGXLContractData("ETS3?"&amp;Calculations!R43, "Symbol")</f>
        <v>ETS3X19</v>
      </c>
      <c r="B53" s="31" t="str">
        <f t="shared" si="11"/>
        <v xml:space="preserve"> November 2019</v>
      </c>
      <c r="C53" s="10" t="str">
        <f>_xll.CQGXLContractData(A53, "Open")</f>
        <v/>
      </c>
      <c r="D53" s="10" t="str">
        <f>_xll.CQGXLContractData(A53, "High")</f>
        <v/>
      </c>
      <c r="E53" s="10" t="str">
        <f>_xll.CQGXLContractData(A53, "Low")</f>
        <v/>
      </c>
      <c r="F53" s="10" t="str">
        <f>_xll.CQGXLContractData(A53, "LastTradeToday")</f>
        <v/>
      </c>
      <c r="G53" s="15" t="str">
        <f>IFERROR(_xll.CQGXLContractData(A53,"LastTradeToday")-_xll.CQGXLContractData(A53,"Y_Settlement"),"")</f>
        <v/>
      </c>
      <c r="H53" s="8" t="str">
        <f t="shared" si="12"/>
        <v/>
      </c>
      <c r="I53" s="9">
        <f>_xll.CQGXLContractData(A53, "T_CVol")</f>
        <v>0</v>
      </c>
      <c r="J53" s="95"/>
      <c r="K53" s="82"/>
      <c r="L53" s="82"/>
      <c r="M53" s="82"/>
      <c r="N53" s="82"/>
      <c r="O53" s="82"/>
      <c r="P53" s="82"/>
      <c r="Q53" s="62"/>
      <c r="R53" s="62"/>
      <c r="S53" s="62"/>
      <c r="T53" s="94"/>
      <c r="U53" s="94"/>
      <c r="V53" s="182"/>
    </row>
    <row r="54" spans="1:70" ht="14.45" customHeight="1" x14ac:dyDescent="0.3">
      <c r="A54" s="46" t="str">
        <f>_xll.CQGXLContractData("ETS3?"&amp;Calculations!R44, "Symbol")</f>
        <v>ETS3Z19</v>
      </c>
      <c r="B54" s="31" t="str">
        <f t="shared" si="11"/>
        <v xml:space="preserve"> April 2019</v>
      </c>
      <c r="C54" s="10">
        <f>_xll.CQGXLContractData(A54, "Open")</f>
        <v>0.26</v>
      </c>
      <c r="D54" s="10">
        <f>_xll.CQGXLContractData(A54, "High")</f>
        <v>0.3</v>
      </c>
      <c r="E54" s="10">
        <f>_xll.CQGXLContractData(A54, "Low")</f>
        <v>0.26</v>
      </c>
      <c r="F54" s="10">
        <f>_xll.CQGXLContractData(A54, "LastTradeToday")</f>
        <v>0.3</v>
      </c>
      <c r="G54" s="15">
        <f>IFERROR(_xll.CQGXLContractData(A54,"LastTradeToday")-_xll.CQGXLContractData(A54,"Y_Settlement"),"")</f>
        <v>0.09</v>
      </c>
      <c r="H54" s="8">
        <f t="shared" si="12"/>
        <v>0.09</v>
      </c>
      <c r="I54" s="9">
        <f>_xll.CQGXLContractData(A54, "T_CVol")</f>
        <v>8</v>
      </c>
      <c r="J54" s="97"/>
      <c r="K54" s="2"/>
      <c r="L54" s="2"/>
      <c r="M54" s="2"/>
      <c r="N54" s="2"/>
      <c r="O54" s="2"/>
      <c r="P54" s="2"/>
      <c r="Q54" s="62"/>
      <c r="R54" s="62"/>
      <c r="S54" s="62"/>
      <c r="T54" s="94"/>
      <c r="U54" s="94"/>
      <c r="V54" s="182"/>
    </row>
    <row r="55" spans="1:70" ht="14.45" customHeight="1" x14ac:dyDescent="0.3">
      <c r="A55" s="46" t="str">
        <f>_xll.CQGXLContractData("ETS3?"&amp;Calculations!R45, "Symbol")</f>
        <v>ETS3F20</v>
      </c>
      <c r="B55" s="31" t="str">
        <f t="shared" si="11"/>
        <v xml:space="preserve"> January 2020</v>
      </c>
      <c r="C55" s="10" t="str">
        <f>_xll.CQGXLContractData(A55, "Open")</f>
        <v/>
      </c>
      <c r="D55" s="10" t="str">
        <f>_xll.CQGXLContractData(A55, "High")</f>
        <v/>
      </c>
      <c r="E55" s="10" t="str">
        <f>_xll.CQGXLContractData(A55, "Low")</f>
        <v/>
      </c>
      <c r="F55" s="10" t="str">
        <f>_xll.CQGXLContractData(A55, "LastTradeToday")</f>
        <v/>
      </c>
      <c r="G55" s="15" t="str">
        <f>IFERROR(_xll.CQGXLContractData(A55,"LastTradeToday")-_xll.CQGXLContractData(A55,"Y_Settlement"),"")</f>
        <v/>
      </c>
      <c r="H55" s="8" t="str">
        <f t="shared" si="12"/>
        <v/>
      </c>
      <c r="I55" s="9">
        <f>_xll.CQGXLContractData(A55, "T_CVol")</f>
        <v>0</v>
      </c>
      <c r="J55" s="98"/>
      <c r="K55" s="82"/>
      <c r="L55" s="82"/>
      <c r="M55" s="82"/>
      <c r="N55" s="82"/>
      <c r="O55" s="82"/>
      <c r="P55" s="82"/>
      <c r="Q55" s="62"/>
      <c r="R55" s="62"/>
      <c r="S55" s="62"/>
      <c r="T55" s="94"/>
      <c r="U55" s="94"/>
      <c r="V55" s="182"/>
    </row>
    <row r="56" spans="1:70" ht="14.45" customHeight="1" x14ac:dyDescent="0.3">
      <c r="A56" s="46" t="str">
        <f>_xll.CQGXLContractData("ETS3?"&amp;Calculations!R46, "Symbol")</f>
        <v>ETS3G20</v>
      </c>
      <c r="B56" s="38" t="str">
        <f t="shared" si="11"/>
        <v xml:space="preserve"> February 2020</v>
      </c>
      <c r="C56" s="10" t="str">
        <f>_xll.CQGXLContractData(A56, "Open")</f>
        <v/>
      </c>
      <c r="D56" s="10" t="str">
        <f>_xll.CQGXLContractData(A56, "High")</f>
        <v/>
      </c>
      <c r="E56" s="10" t="str">
        <f>_xll.CQGXLContractData(A56, "Low")</f>
        <v/>
      </c>
      <c r="F56" s="10" t="str">
        <f>_xll.CQGXLContractData(A56, "LastTradeToday")</f>
        <v/>
      </c>
      <c r="G56" s="39" t="str">
        <f>IFERROR(_xll.CQGXLContractData(A56,"LastTradeToday")-_xll.CQGXLContractData(A56,"Y_Settlement"),"")</f>
        <v/>
      </c>
      <c r="H56" s="40" t="str">
        <f t="shared" si="12"/>
        <v/>
      </c>
      <c r="I56" s="9">
        <f>_xll.CQGXLContractData(A56, "T_CVol")</f>
        <v>0</v>
      </c>
      <c r="J56" s="98"/>
      <c r="K56" s="82"/>
      <c r="L56" s="82"/>
      <c r="M56" s="82"/>
      <c r="N56" s="82"/>
      <c r="O56" s="82"/>
      <c r="P56" s="82"/>
      <c r="Q56" s="62"/>
      <c r="R56" s="62"/>
      <c r="S56" s="62"/>
      <c r="T56" s="94"/>
      <c r="U56" s="94"/>
      <c r="V56" s="182"/>
    </row>
    <row r="57" spans="1:70" ht="9.9499999999999993" customHeight="1" x14ac:dyDescent="0.3">
      <c r="B57" s="136"/>
      <c r="C57" s="137"/>
      <c r="D57" s="41"/>
      <c r="E57" s="42"/>
      <c r="F57" s="43"/>
      <c r="G57" s="42"/>
      <c r="H57" s="44"/>
      <c r="I57" s="45"/>
      <c r="J57" s="98"/>
      <c r="K57" s="82"/>
      <c r="L57" s="82"/>
      <c r="M57" s="82"/>
      <c r="N57" s="82"/>
      <c r="O57" s="82"/>
      <c r="P57" s="82"/>
      <c r="Q57" s="62"/>
      <c r="R57" s="62"/>
      <c r="S57" s="62"/>
      <c r="T57" s="94"/>
      <c r="U57" s="94"/>
      <c r="V57" s="182"/>
    </row>
    <row r="58" spans="1:70" ht="15.95" customHeight="1" x14ac:dyDescent="0.2">
      <c r="B58" s="99"/>
      <c r="C58" s="138" t="s">
        <v>16</v>
      </c>
      <c r="D58" s="138"/>
      <c r="E58" s="139" t="s">
        <v>20</v>
      </c>
      <c r="F58" s="140"/>
      <c r="G58" s="140"/>
      <c r="H58" s="100"/>
      <c r="I58" s="100"/>
      <c r="J58" s="134"/>
      <c r="K58" s="134"/>
      <c r="L58" s="135"/>
      <c r="M58" s="135"/>
      <c r="N58" s="133" t="s">
        <v>21</v>
      </c>
      <c r="O58" s="133"/>
      <c r="P58" s="120">
        <f ca="1">NOW()</f>
        <v>43511.359070949075</v>
      </c>
      <c r="Q58" s="120"/>
      <c r="R58" s="134"/>
      <c r="S58" s="134"/>
      <c r="T58" s="101"/>
      <c r="U58" s="102"/>
      <c r="V58" s="183"/>
      <c r="W58" s="182"/>
    </row>
    <row r="59" spans="1:70" ht="15.95" customHeight="1" x14ac:dyDescent="0.2">
      <c r="B59" s="103"/>
      <c r="C59" s="121"/>
      <c r="D59" s="121"/>
      <c r="E59" s="104"/>
      <c r="F59" s="122"/>
      <c r="G59" s="122"/>
      <c r="H59" s="122"/>
      <c r="I59" s="104"/>
      <c r="N59" s="82"/>
      <c r="O59" s="82"/>
      <c r="P59" s="82"/>
      <c r="V59" s="182"/>
    </row>
    <row r="60" spans="1:70" ht="15.95" customHeight="1" x14ac:dyDescent="0.2">
      <c r="B60" s="123"/>
      <c r="C60" s="123"/>
      <c r="D60" s="123"/>
      <c r="E60" s="123"/>
      <c r="F60" s="123"/>
      <c r="G60" s="124"/>
      <c r="H60" s="124"/>
      <c r="I60" s="105"/>
      <c r="V60" s="182"/>
    </row>
    <row r="61" spans="1:70" ht="15.95" customHeight="1" x14ac:dyDescent="0.2">
      <c r="B61" s="1"/>
      <c r="C61" s="1"/>
      <c r="D61" s="1"/>
      <c r="E61" s="1"/>
      <c r="F61" s="82"/>
      <c r="G61" s="82"/>
      <c r="V61" s="182"/>
    </row>
    <row r="62" spans="1:70" ht="15.95" customHeight="1" x14ac:dyDescent="0.2">
      <c r="V62" s="182"/>
    </row>
    <row r="63" spans="1:70" ht="15.95" customHeight="1" x14ac:dyDescent="0.2">
      <c r="V63" s="182"/>
    </row>
    <row r="64" spans="1:70" s="106" customFormat="1" ht="20.100000000000001" customHeight="1" x14ac:dyDescent="0.25">
      <c r="A64" s="46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184"/>
      <c r="W64" s="184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19"/>
      <c r="BR64" s="119"/>
    </row>
    <row r="65" ht="15.95" customHeight="1" x14ac:dyDescent="0.2"/>
    <row r="66" ht="15.95" customHeight="1" x14ac:dyDescent="0.2"/>
    <row r="67" ht="15" customHeight="1" x14ac:dyDescent="0.2"/>
  </sheetData>
  <sheetProtection algorithmName="SHA-512" hashValue="2o88dkT75D3C0dvTk2F6CjkAXzYIiOrPVv/o9xG3QCWsJCMmkFe+RCdgEFO6NwjyddiSm81SDqrp53/3G9Vnxg==" saltValue="dMmhKZeIWbczDy+IMa7d4w==" spinCount="100000" sheet="1" objects="1" scenarios="1" selectLockedCells="1" selectUnlockedCells="1"/>
  <mergeCells count="37">
    <mergeCell ref="B25:C25"/>
    <mergeCell ref="B41:C41"/>
    <mergeCell ref="R3:T3"/>
    <mergeCell ref="R58:S58"/>
    <mergeCell ref="J4:U5"/>
    <mergeCell ref="J43:J45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N3:Q3"/>
    <mergeCell ref="B3:D3"/>
    <mergeCell ref="E3:G3"/>
    <mergeCell ref="B9:B10"/>
    <mergeCell ref="D7:E8"/>
    <mergeCell ref="F7:I8"/>
    <mergeCell ref="C7:C8"/>
    <mergeCell ref="B26:I27"/>
    <mergeCell ref="J27:J29"/>
    <mergeCell ref="B42:I43"/>
    <mergeCell ref="N58:O58"/>
    <mergeCell ref="J58:K58"/>
    <mergeCell ref="L58:M58"/>
    <mergeCell ref="B57:C57"/>
    <mergeCell ref="C58:D58"/>
    <mergeCell ref="E58:G58"/>
    <mergeCell ref="P58:Q58"/>
    <mergeCell ref="C59:D59"/>
    <mergeCell ref="F59:H59"/>
    <mergeCell ref="E60:F60"/>
    <mergeCell ref="B60:D60"/>
    <mergeCell ref="G60:H60"/>
  </mergeCells>
  <conditionalFormatting sqref="D61">
    <cfRule type="expression" dxfId="0" priority="98">
      <formula>#REF!&lt;0</formula>
    </cfRule>
  </conditionalFormatting>
  <conditionalFormatting sqref="D61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3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H29:H40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29:G40">
    <cfRule type="colorScale" priority="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{ABC886ED-7193-48BC-A06E-C76AA7252475}</x14:id>
        </ext>
      </extLst>
    </cfRule>
  </conditionalFormatting>
  <conditionalFormatting sqref="G45:G56">
    <cfRule type="colorScale" priority="1">
      <colorScale>
        <cfvo type="min"/>
        <cfvo type="num" val="0"/>
        <cfvo type="max"/>
        <color rgb="FFFF0000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D61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ABC886ED-7193-48BC-A06E-C76AA72524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49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108"/>
    <col min="18" max="18" width="14.375" style="108" customWidth="1"/>
    <col min="19" max="19" width="9" style="108"/>
    <col min="20" max="20" width="15.25" style="108" customWidth="1"/>
    <col min="21" max="21" width="17.75" style="108" customWidth="1"/>
    <col min="22" max="22" width="11.25" style="108" customWidth="1"/>
    <col min="23" max="23" width="40" style="108" customWidth="1"/>
    <col min="24" max="24" width="12.875" style="108" customWidth="1"/>
    <col min="25" max="42" width="9" style="108"/>
    <col min="43" max="43" width="16.125" style="108" customWidth="1"/>
    <col min="44" max="44" width="12.125" style="108" customWidth="1"/>
    <col min="45" max="16384" width="9" style="108"/>
  </cols>
  <sheetData>
    <row r="1" spans="1:49" x14ac:dyDescent="0.2">
      <c r="A1" s="107"/>
      <c r="B1" s="107"/>
      <c r="C1" s="107" t="s">
        <v>2</v>
      </c>
      <c r="D1" s="108">
        <v>1</v>
      </c>
      <c r="E1" s="108">
        <v>2</v>
      </c>
      <c r="F1" s="108">
        <v>3</v>
      </c>
      <c r="G1" s="108">
        <v>4</v>
      </c>
      <c r="H1" s="108">
        <v>5</v>
      </c>
      <c r="I1" s="108">
        <v>6</v>
      </c>
      <c r="J1" s="108">
        <v>7</v>
      </c>
      <c r="K1" s="108">
        <v>8</v>
      </c>
      <c r="L1" s="108">
        <v>9</v>
      </c>
      <c r="M1" s="108">
        <v>10</v>
      </c>
      <c r="N1" s="108">
        <v>11</v>
      </c>
      <c r="O1" s="108">
        <v>12</v>
      </c>
      <c r="P1" s="109"/>
      <c r="Q1" s="110" t="s">
        <v>22</v>
      </c>
      <c r="R1" s="111" t="s">
        <v>17</v>
      </c>
      <c r="S1" s="111" t="s">
        <v>0</v>
      </c>
      <c r="T1" s="111" t="s">
        <v>1</v>
      </c>
      <c r="U1" s="109"/>
      <c r="V1" s="109"/>
      <c r="W1" s="111" t="s">
        <v>17</v>
      </c>
      <c r="X1" s="109"/>
      <c r="Y1" s="111" t="s">
        <v>0</v>
      </c>
      <c r="Z1" s="111" t="s">
        <v>1</v>
      </c>
      <c r="AA1" s="109" t="s">
        <v>3</v>
      </c>
      <c r="AB1" s="109" t="s">
        <v>3</v>
      </c>
      <c r="AC1" s="112"/>
      <c r="AD1" s="109" t="s">
        <v>3</v>
      </c>
      <c r="AJ1" s="108" t="s">
        <v>19</v>
      </c>
      <c r="AK1" s="108" t="s">
        <v>19</v>
      </c>
      <c r="AO1" s="109"/>
      <c r="AP1" s="111" t="s">
        <v>17</v>
      </c>
      <c r="AQ1" s="109"/>
      <c r="AR1" s="111" t="s">
        <v>0</v>
      </c>
      <c r="AS1" s="111" t="s">
        <v>1</v>
      </c>
      <c r="AT1" s="109" t="s">
        <v>3</v>
      </c>
      <c r="AU1" s="109"/>
      <c r="AV1" s="108" t="s">
        <v>19</v>
      </c>
      <c r="AW1" s="109"/>
    </row>
    <row r="2" spans="1:49" x14ac:dyDescent="0.2">
      <c r="A2" s="107" t="str">
        <f>Q2</f>
        <v>ETH19</v>
      </c>
      <c r="B2" s="107"/>
      <c r="C2" s="113" t="str">
        <f>LEFT(RIGHT(A2,3),3)</f>
        <v>H19</v>
      </c>
      <c r="D2" s="108" t="str">
        <f>$Q$1&amp;$C$1&amp;$D$1&amp;$C2</f>
        <v>ETS1H19</v>
      </c>
      <c r="E2" s="108" t="str">
        <f>$Q$1&amp;$C$1&amp;$D$1&amp;$C3</f>
        <v>ETS1J19</v>
      </c>
      <c r="F2" s="108" t="str">
        <f>$Q$1&amp;$C$1&amp;$D$1&amp;$C4</f>
        <v>ETS1K19</v>
      </c>
      <c r="G2" s="108" t="str">
        <f>$Q$1&amp;$C$1&amp;$D$1&amp;$C5</f>
        <v>ETS1M19</v>
      </c>
      <c r="H2" s="108" t="str">
        <f>$Q$1&amp;$C$1&amp;$D$1&amp;$C6</f>
        <v>ETS1N19</v>
      </c>
      <c r="I2" s="108" t="str">
        <f>$Q$1&amp;$C$1&amp;$D$1&amp;$C7</f>
        <v>ETS1Q19</v>
      </c>
      <c r="J2" s="108" t="str">
        <f>$Q$1&amp;$C$1&amp;$D$1&amp;$C8</f>
        <v>ETS1U19</v>
      </c>
      <c r="K2" s="108" t="str">
        <f>$Q$1&amp;$C$1&amp;$D$1&amp;$C9</f>
        <v>ETS1V19</v>
      </c>
      <c r="L2" s="108" t="str">
        <f>$Q$1&amp;$C$1&amp;$D$1&amp;$C10</f>
        <v>ETS1X19</v>
      </c>
      <c r="M2" s="108" t="str">
        <f>$Q$1&amp;$C$1&amp;$D$1&amp;$C11</f>
        <v>ETS1Z19</v>
      </c>
      <c r="N2" s="108" t="str">
        <f>$Q$1&amp;$C$1&amp;$D$1&amp;$C12</f>
        <v>ETS1F20</v>
      </c>
      <c r="O2" s="108" t="str">
        <f>$Q$1&amp;$C$1&amp;$D$1&amp;$C13</f>
        <v>ETS1G20</v>
      </c>
      <c r="P2" s="109" t="str">
        <f>LEFT(RIGHT(Q2,2),1)</f>
        <v>1</v>
      </c>
      <c r="Q2" s="114" t="str">
        <f>_xll.CQGXLContractData($Q$1&amp;"?"&amp;R35, "Symbol")</f>
        <v>ETH19</v>
      </c>
      <c r="R2" s="112">
        <f>_xll.CQGXLContractData(Q2,$R$1)</f>
        <v>55.28</v>
      </c>
      <c r="S2" s="112">
        <f>_xll.CQGXLContractData(Q2,$S$1)</f>
        <v>55.26</v>
      </c>
      <c r="T2" s="112">
        <f>_xll.CQGXLContractData(Q2,$T$1)</f>
        <v>55.28</v>
      </c>
      <c r="U2" s="112"/>
      <c r="V2" s="109" t="str">
        <f>D2</f>
        <v>ETS1H19</v>
      </c>
      <c r="W2" s="112">
        <f>_xll.CQGXLContractData(V2,$W$1)</f>
        <v>-0.36</v>
      </c>
      <c r="X2" s="112"/>
      <c r="Y2" s="112">
        <f>_xll.CQGXLContractData(V2,$Y$1)</f>
        <v>-0.37</v>
      </c>
      <c r="Z2" s="112">
        <f>_xll.CQGXLContractData(V2,$Z$1)</f>
        <v>-0.36</v>
      </c>
      <c r="AA2" s="112">
        <f>IF(OR(W2="",W2&lt;Y2,W2&gt;Z2),(Y2+Z2)/2,W2)</f>
        <v>-0.36</v>
      </c>
      <c r="AB2" s="112">
        <f>IF(OR(S2="",T2=""),R2,(IF(OR(R2="",R2&lt;S2,R2&gt;T2),(S2+T2)/2,R2)))</f>
        <v>55.28</v>
      </c>
      <c r="AC2" s="112">
        <f>IF(OR(R2="",R2&lt;S2,R2&gt;T2),(S2+T2)/2,R2)</f>
        <v>55.28</v>
      </c>
      <c r="AD2" s="112">
        <f>IF(OR(Y2="",Z2=""),W2,(IF(OR(W2="",W2&lt;Y2,W2&gt;Z2),(Y2+Z2)/2,W2)))</f>
        <v>-0.36</v>
      </c>
      <c r="AF2" s="108">
        <f>IF(ISERROR(AC2),NA(),AC2)</f>
        <v>55.28</v>
      </c>
      <c r="AG2" s="108">
        <f>IF(AD2="",NA(),AD2)</f>
        <v>-0.36</v>
      </c>
      <c r="AH2" s="108">
        <f>IF(P2="F","JAN",IF(P2="G","FEB",IF(P2="H","MAR",IF(P2="J","APR",IF(P2="K","MAY",IF(P2="M","JUN",IF(P2="N","JUL",IF(P2="Q","AUG",IF(P2="U","SEP",IF(P2="V","OCT",IF(P2="X","NOV",IF(P2="Z","DEC",))))))))))))</f>
        <v>0</v>
      </c>
      <c r="AI2" s="108" t="str">
        <f>$AH$2&amp;", "&amp;AH3</f>
        <v>0, 0</v>
      </c>
      <c r="AJ2" s="108">
        <f>_xll.CQGXLContractData(Q2,$AJ$1)</f>
        <v>54.410000000000004</v>
      </c>
      <c r="AK2" s="108">
        <f>_xll.CQGXLContractData(V2,$AK$1)</f>
        <v>-0.38</v>
      </c>
      <c r="AL2" s="108">
        <f>IF(AJ2="",NA(),AJ2)</f>
        <v>54.410000000000004</v>
      </c>
      <c r="AO2" s="112" t="str">
        <f>D15</f>
        <v>ETS3H19</v>
      </c>
      <c r="AP2" s="112">
        <f>IF(_xll.CQGXLContractData(AO2,$W$1)="",NA(),_xll.CQGXLContractData(AO2,$W$1))</f>
        <v>-1.42</v>
      </c>
      <c r="AQ2" s="112"/>
      <c r="AR2" s="112">
        <f>_xll.CQGXLContractData(AO2,$Y$1)</f>
        <v>-1.43</v>
      </c>
      <c r="AS2" s="112">
        <f>_xll.CQGXLContractData(AO2,$Z$1)</f>
        <v>-1.41</v>
      </c>
      <c r="AT2" s="112">
        <f>IF(OR(AP2="",AP2&lt;AR2,AP2&gt;AS2),(AR2+AS2)/2,AP2)</f>
        <v>-1.42</v>
      </c>
      <c r="AU2" s="112"/>
      <c r="AV2" s="108">
        <f>_xll.CQGXLContractData(AO2,$AK$1)</f>
        <v>-1.49</v>
      </c>
      <c r="AW2" s="112"/>
    </row>
    <row r="3" spans="1:49" x14ac:dyDescent="0.2">
      <c r="A3" s="107" t="str">
        <f t="shared" ref="A3:A13" si="0">Q3</f>
        <v>ETJ19</v>
      </c>
      <c r="B3" s="107"/>
      <c r="C3" s="113" t="str">
        <f t="shared" ref="C3:C13" si="1">LEFT(RIGHT(A3,3),3)</f>
        <v>J19</v>
      </c>
      <c r="D3" s="108" t="str">
        <f t="shared" ref="D3:D12" si="2">$Q$1&amp;$C$1&amp;$D$1&amp;$C3</f>
        <v>ETS1J19</v>
      </c>
      <c r="E3" s="108" t="str">
        <f t="shared" ref="E3:E13" si="3">$Q$1&amp;$C$1&amp;$D$1&amp;$C4</f>
        <v>ETS1K19</v>
      </c>
      <c r="F3" s="108" t="str">
        <f t="shared" ref="F3:F13" si="4">$Q$1&amp;$C$1&amp;$D$1&amp;$C5</f>
        <v>ETS1M19</v>
      </c>
      <c r="P3" s="109" t="str">
        <f t="shared" ref="P3:P15" si="5">LEFT(RIGHT(Q3,2),1)</f>
        <v>1</v>
      </c>
      <c r="Q3" s="114" t="str">
        <f>_xll.CQGXLContractData($Q$1&amp;"?"&amp;R36, "Symbol")</f>
        <v>ETJ19</v>
      </c>
      <c r="R3" s="112">
        <f>_xll.CQGXLContractData(Q3,$R$1)</f>
        <v>55.63</v>
      </c>
      <c r="S3" s="112">
        <f>_xll.CQGXLContractData(Q3,$S$1)</f>
        <v>55.63</v>
      </c>
      <c r="T3" s="112">
        <f>_xll.CQGXLContractData(Q3,$T$1)</f>
        <v>55.65</v>
      </c>
      <c r="U3" s="112"/>
      <c r="V3" s="109" t="str">
        <f>E2</f>
        <v>ETS1J19</v>
      </c>
      <c r="W3" s="112">
        <f>_xll.CQGXLContractData(V3,$W$1)</f>
        <v>-0.52</v>
      </c>
      <c r="X3" s="112"/>
      <c r="Y3" s="112">
        <f>_xll.CQGXLContractData(V3,$Y$1)</f>
        <v>-0.53</v>
      </c>
      <c r="Z3" s="112">
        <f>_xll.CQGXLContractData(V3,$Z$1)</f>
        <v>-0.52</v>
      </c>
      <c r="AA3" s="112">
        <f t="shared" ref="AA3:AA13" si="6">IF(OR(W3="",W3&lt;Y3,W3&gt;Z3),(Y3+Z3)/2,W3)</f>
        <v>-0.52</v>
      </c>
      <c r="AB3" s="112">
        <f t="shared" ref="AB3:AB7" si="7">IF(OR(S3="",T3=""),R3,(IF(OR(R3="",R3&lt;S3,R3&gt;T3),(S3+T3)/2,R3)))</f>
        <v>55.63</v>
      </c>
      <c r="AC3" s="112">
        <f>IF(OR(R3="",R3&lt;S3,R3&gt;T3),(S3+T3)/2,R3)</f>
        <v>55.63</v>
      </c>
      <c r="AD3" s="112">
        <f t="shared" ref="AD3:AD13" si="8">IF(OR(Y3="",Z3=""),W3,(IF(OR(W3="",W3&lt;Y3,W3&gt;Z3),(Y3+Z3)/2,W3)))</f>
        <v>-0.52</v>
      </c>
      <c r="AF3" s="108">
        <f t="shared" ref="AF3:AF13" si="9">IF(ISERROR(AC3),NA(),AC3)</f>
        <v>55.63</v>
      </c>
      <c r="AG3" s="108">
        <f>IF(AD3="",NA(),AD3)</f>
        <v>-0.52</v>
      </c>
      <c r="AH3" s="108">
        <f t="shared" ref="AH3:AH13" si="10">IF(P3="F","JAN",IF(P3="G","FEB",IF(P3="H","MAR",IF(P3="J","APR",IF(P3="K","MAY",IF(P3="M","JUN",IF(P3="N","JUL",IF(P3="Q","AUG",IF(P3="U","SEP",IF(P3="V","OCT",IF(P3="X","NOV",IF(P3="Z","DEC",))))))))))))</f>
        <v>0</v>
      </c>
      <c r="AI3" s="108" t="str">
        <f>$AH$3&amp;", "&amp;AH4</f>
        <v>0, 0</v>
      </c>
      <c r="AJ3" s="108">
        <f>_xll.CQGXLContractData(Q3,$AJ$1)</f>
        <v>54.79</v>
      </c>
      <c r="AK3" s="108">
        <f>_xll.CQGXLContractData(V3,$AK$1)</f>
        <v>-0.56000000000000005</v>
      </c>
      <c r="AL3" s="108">
        <f t="shared" ref="AL3:AL13" si="11">IF(AJ3="",NA(),AJ3)</f>
        <v>54.79</v>
      </c>
      <c r="AO3" s="109" t="str">
        <f>E15</f>
        <v>ETS3J19</v>
      </c>
      <c r="AP3" s="112">
        <f>IF(_xll.CQGXLContractData(AO3,$W$1)="",NA(),_xll.CQGXLContractData(AO3,$W$1))</f>
        <v>-1.5</v>
      </c>
      <c r="AQ3" s="112"/>
      <c r="AR3" s="112">
        <f>_xll.CQGXLContractData(AO3,$Y$1)</f>
        <v>-1.51</v>
      </c>
      <c r="AS3" s="112">
        <f>_xll.CQGXLContractData(AO3,$Z$1)</f>
        <v>-1.49</v>
      </c>
      <c r="AT3" s="112">
        <f t="shared" ref="AT3:AT13" si="12">IF(OR(AP3="",AP3&lt;AR3,AP3&gt;AS3),(AR3+AS3)/2,AP3)</f>
        <v>-1.5</v>
      </c>
      <c r="AU3" s="112"/>
      <c r="AV3" s="108">
        <f>_xll.CQGXLContractData(AO3,$AK$1)</f>
        <v>-1.58</v>
      </c>
      <c r="AW3" s="112"/>
    </row>
    <row r="4" spans="1:49" x14ac:dyDescent="0.2">
      <c r="A4" s="107" t="str">
        <f t="shared" si="0"/>
        <v>ETK19</v>
      </c>
      <c r="B4" s="107"/>
      <c r="C4" s="113" t="str">
        <f t="shared" si="1"/>
        <v>K19</v>
      </c>
      <c r="D4" s="108" t="str">
        <f t="shared" si="2"/>
        <v>ETS1K19</v>
      </c>
      <c r="E4" s="108" t="str">
        <f t="shared" si="3"/>
        <v>ETS1M19</v>
      </c>
      <c r="F4" s="108" t="str">
        <f t="shared" si="4"/>
        <v>ETS1N19</v>
      </c>
      <c r="P4" s="109" t="str">
        <f t="shared" si="5"/>
        <v>1</v>
      </c>
      <c r="Q4" s="114" t="str">
        <f>_xll.CQGXLContractData($Q$1&amp;"?"&amp;R37, "Symbol")</f>
        <v>ETK19</v>
      </c>
      <c r="R4" s="112">
        <f>_xll.CQGXLContractData(Q4,$R$1)</f>
        <v>56.18</v>
      </c>
      <c r="S4" s="112">
        <f>_xll.CQGXLContractData(Q4,$S$1)</f>
        <v>56.15</v>
      </c>
      <c r="T4" s="112">
        <f>_xll.CQGXLContractData(Q4,$T$1)</f>
        <v>56.17</v>
      </c>
      <c r="U4" s="112"/>
      <c r="V4" s="109" t="str">
        <f>F2</f>
        <v>ETS1K19</v>
      </c>
      <c r="W4" s="112">
        <f>_xll.CQGXLContractData(V4,$W$1)</f>
        <v>-0.53</v>
      </c>
      <c r="X4" s="112"/>
      <c r="Y4" s="112">
        <f>_xll.CQGXLContractData(V4,$Y$1)</f>
        <v>-0.54</v>
      </c>
      <c r="Z4" s="112">
        <f>_xll.CQGXLContractData(V4,$Z$1)</f>
        <v>-0.53</v>
      </c>
      <c r="AA4" s="112">
        <f t="shared" si="6"/>
        <v>-0.53</v>
      </c>
      <c r="AB4" s="112">
        <f t="shared" si="7"/>
        <v>56.16</v>
      </c>
      <c r="AC4" s="112">
        <f t="shared" ref="AC4:AC13" si="13">IF(OR(R4="",R4&lt;S4,R4&gt;T4),(S4+T4)/2,R4)</f>
        <v>56.16</v>
      </c>
      <c r="AD4" s="112">
        <f t="shared" si="8"/>
        <v>-0.53</v>
      </c>
      <c r="AF4" s="108">
        <f t="shared" si="9"/>
        <v>56.16</v>
      </c>
      <c r="AG4" s="108">
        <f>IF(AD4="",NA(),AD4)</f>
        <v>-0.53</v>
      </c>
      <c r="AH4" s="108">
        <f t="shared" si="10"/>
        <v>0</v>
      </c>
      <c r="AI4" s="108" t="str">
        <f>$AH$4&amp;", "&amp;AH5</f>
        <v>0, 0</v>
      </c>
      <c r="AJ4" s="108">
        <f>_xll.CQGXLContractData(Q4,$AJ$1)</f>
        <v>55.35</v>
      </c>
      <c r="AK4" s="108">
        <f>_xll.CQGXLContractData(V4,$AK$1)</f>
        <v>-0.55000000000000004</v>
      </c>
      <c r="AL4" s="108">
        <f t="shared" si="11"/>
        <v>55.35</v>
      </c>
      <c r="AO4" s="109" t="str">
        <f>F15</f>
        <v>ETS3K19</v>
      </c>
      <c r="AP4" s="112">
        <f>IF(_xll.CQGXLContractData(AO4,$W$1)="",NA(),_xll.CQGXLContractData(AO4,$W$1))</f>
        <v>-1.31</v>
      </c>
      <c r="AQ4" s="112"/>
      <c r="AR4" s="112">
        <f>_xll.CQGXLContractData(AO4,$Y$1)</f>
        <v>-1.31</v>
      </c>
      <c r="AS4" s="112">
        <f>_xll.CQGXLContractData(AO4,$Z$1)</f>
        <v>-1.3</v>
      </c>
      <c r="AT4" s="112">
        <f t="shared" si="12"/>
        <v>-1.31</v>
      </c>
      <c r="AU4" s="112"/>
      <c r="AV4" s="108">
        <f>_xll.CQGXLContractData(AO4,$AK$1)</f>
        <v>-1.37</v>
      </c>
      <c r="AW4" s="112"/>
    </row>
    <row r="5" spans="1:49" x14ac:dyDescent="0.2">
      <c r="A5" s="107" t="str">
        <f t="shared" si="0"/>
        <v>ETM19</v>
      </c>
      <c r="B5" s="107"/>
      <c r="C5" s="113" t="str">
        <f t="shared" si="1"/>
        <v>M19</v>
      </c>
      <c r="D5" s="108" t="str">
        <f t="shared" si="2"/>
        <v>ETS1M19</v>
      </c>
      <c r="E5" s="108" t="str">
        <f t="shared" si="3"/>
        <v>ETS1N19</v>
      </c>
      <c r="F5" s="108" t="str">
        <f t="shared" si="4"/>
        <v>ETS1Q19</v>
      </c>
      <c r="P5" s="109" t="str">
        <f t="shared" si="5"/>
        <v>1</v>
      </c>
      <c r="Q5" s="114" t="str">
        <f>_xll.CQGXLContractData($Q$1&amp;"?"&amp;R38, "Symbol")</f>
        <v>ETM19</v>
      </c>
      <c r="R5" s="112">
        <f>_xll.CQGXLContractData(Q5,$R$1)</f>
        <v>56.71</v>
      </c>
      <c r="S5" s="112">
        <f>_xll.CQGXLContractData(Q5,$S$1)</f>
        <v>56.68</v>
      </c>
      <c r="T5" s="112">
        <f>_xll.CQGXLContractData(Q5,$T$1)</f>
        <v>56.71</v>
      </c>
      <c r="U5" s="112"/>
      <c r="V5" s="109" t="str">
        <f>G2</f>
        <v>ETS1M19</v>
      </c>
      <c r="W5" s="112">
        <f>_xll.CQGXLContractData(V5,$W$1)</f>
        <v>-0.44</v>
      </c>
      <c r="X5" s="112"/>
      <c r="Y5" s="112">
        <f>_xll.CQGXLContractData(V5,$Y$1)</f>
        <v>-0.45</v>
      </c>
      <c r="Z5" s="112">
        <f>_xll.CQGXLContractData(V5,$Z$1)</f>
        <v>-0.44</v>
      </c>
      <c r="AA5" s="112">
        <f t="shared" si="6"/>
        <v>-0.44</v>
      </c>
      <c r="AB5" s="112">
        <f t="shared" si="7"/>
        <v>56.71</v>
      </c>
      <c r="AC5" s="112">
        <f t="shared" si="13"/>
        <v>56.71</v>
      </c>
      <c r="AD5" s="112">
        <f t="shared" si="8"/>
        <v>-0.44</v>
      </c>
      <c r="AF5" s="108">
        <f t="shared" si="9"/>
        <v>56.71</v>
      </c>
      <c r="AG5" s="108">
        <f t="shared" ref="AG5:AG13" si="14">IF(AD5="",NA(),AD5)</f>
        <v>-0.44</v>
      </c>
      <c r="AH5" s="108">
        <f t="shared" si="10"/>
        <v>0</v>
      </c>
      <c r="AI5" s="108" t="str">
        <f>$AH$5&amp;", "&amp;AH6</f>
        <v>0, 0</v>
      </c>
      <c r="AJ5" s="108">
        <f>_xll.CQGXLContractData(Q5,$AJ$1)</f>
        <v>55.9</v>
      </c>
      <c r="AK5" s="108">
        <f>_xll.CQGXLContractData(V5,$AK$1)</f>
        <v>-0.47000000000000003</v>
      </c>
      <c r="AL5" s="108">
        <f t="shared" si="11"/>
        <v>55.9</v>
      </c>
      <c r="AO5" s="109" t="str">
        <f>G15</f>
        <v>ETS3M19</v>
      </c>
      <c r="AP5" s="112">
        <f>IF(_xll.CQGXLContractData(AO5,$W$1)="",NA(),_xll.CQGXLContractData(AO5,$W$1))</f>
        <v>-0.96</v>
      </c>
      <c r="AQ5" s="112"/>
      <c r="AR5" s="112">
        <f>_xll.CQGXLContractData(AO5,$Y$1)</f>
        <v>-1</v>
      </c>
      <c r="AS5" s="112">
        <f>_xll.CQGXLContractData(AO5,$Z$1)</f>
        <v>-0.98</v>
      </c>
      <c r="AT5" s="112">
        <f t="shared" si="12"/>
        <v>-0.99</v>
      </c>
      <c r="AU5" s="112"/>
      <c r="AV5" s="108">
        <f>_xll.CQGXLContractData(AO5,$AK$1)</f>
        <v>-1.06</v>
      </c>
      <c r="AW5" s="112"/>
    </row>
    <row r="6" spans="1:49" x14ac:dyDescent="0.2">
      <c r="A6" s="107" t="str">
        <f t="shared" si="0"/>
        <v>ETN19</v>
      </c>
      <c r="B6" s="107"/>
      <c r="C6" s="113" t="str">
        <f t="shared" si="1"/>
        <v>N19</v>
      </c>
      <c r="D6" s="108" t="str">
        <f t="shared" si="2"/>
        <v>ETS1N19</v>
      </c>
      <c r="E6" s="108" t="str">
        <f t="shared" si="3"/>
        <v>ETS1Q19</v>
      </c>
      <c r="F6" s="108" t="str">
        <f t="shared" si="4"/>
        <v>ETS1U19</v>
      </c>
      <c r="P6" s="109" t="str">
        <f t="shared" si="5"/>
        <v>1</v>
      </c>
      <c r="Q6" s="114" t="str">
        <f>_xll.CQGXLContractData($Q$1&amp;"?"&amp;R39, "Symbol")</f>
        <v>ETN19</v>
      </c>
      <c r="R6" s="112">
        <f>_xll.CQGXLContractData(Q6,$R$1)</f>
        <v>57.160000000000004</v>
      </c>
      <c r="S6" s="112">
        <f>_xll.CQGXLContractData(Q6,$S$1)</f>
        <v>57.120000000000005</v>
      </c>
      <c r="T6" s="112">
        <f>_xll.CQGXLContractData(Q6,$T$1)</f>
        <v>57.15</v>
      </c>
      <c r="U6" s="112"/>
      <c r="V6" s="109" t="str">
        <f>H2</f>
        <v>ETS1N19</v>
      </c>
      <c r="W6" s="112">
        <f>_xll.CQGXLContractData(V6,$W$1)</f>
        <v>-0.33</v>
      </c>
      <c r="X6" s="112"/>
      <c r="Y6" s="112">
        <f>_xll.CQGXLContractData(V6,$Y$1)</f>
        <v>-0.33</v>
      </c>
      <c r="Z6" s="112">
        <f>_xll.CQGXLContractData(V6,$Z$1)</f>
        <v>-0.32</v>
      </c>
      <c r="AA6" s="112">
        <f t="shared" si="6"/>
        <v>-0.33</v>
      </c>
      <c r="AB6" s="112">
        <f t="shared" si="7"/>
        <v>57.135000000000005</v>
      </c>
      <c r="AC6" s="112">
        <f t="shared" si="13"/>
        <v>57.135000000000005</v>
      </c>
      <c r="AD6" s="112">
        <f t="shared" si="8"/>
        <v>-0.33</v>
      </c>
      <c r="AF6" s="108">
        <f t="shared" si="9"/>
        <v>57.135000000000005</v>
      </c>
      <c r="AG6" s="108">
        <f t="shared" si="14"/>
        <v>-0.33</v>
      </c>
      <c r="AH6" s="108">
        <f t="shared" si="10"/>
        <v>0</v>
      </c>
      <c r="AI6" s="108" t="str">
        <f>$AH$6&amp;", "&amp;AH7</f>
        <v>0, 0</v>
      </c>
      <c r="AJ6" s="108">
        <f>_xll.CQGXLContractData(Q6,$AJ$1)</f>
        <v>56.370000000000005</v>
      </c>
      <c r="AK6" s="108">
        <f>_xll.CQGXLContractData(V6,$AK$1)</f>
        <v>-0.35000000000000003</v>
      </c>
      <c r="AL6" s="108">
        <f t="shared" si="11"/>
        <v>56.370000000000005</v>
      </c>
      <c r="AO6" s="109" t="str">
        <f>H15</f>
        <v>ETS3N19</v>
      </c>
      <c r="AP6" s="112">
        <f>IF(_xll.CQGXLContractData(AO6,$W$1)="",NA(),_xll.CQGXLContractData(AO6,$W$1))</f>
        <v>-0.63</v>
      </c>
      <c r="AQ6" s="112"/>
      <c r="AR6" s="112">
        <f>_xll.CQGXLContractData(AO6,$Y$1)</f>
        <v>-0.66</v>
      </c>
      <c r="AS6" s="112">
        <f>_xll.CQGXLContractData(AO6,$Z$1)</f>
        <v>-0.64</v>
      </c>
      <c r="AT6" s="112">
        <f t="shared" si="12"/>
        <v>-0.65</v>
      </c>
      <c r="AU6" s="112"/>
      <c r="AV6" s="108">
        <f>_xll.CQGXLContractData(AO6,$AK$1)</f>
        <v>-0.72</v>
      </c>
      <c r="AW6" s="112"/>
    </row>
    <row r="7" spans="1:49" x14ac:dyDescent="0.2">
      <c r="A7" s="107" t="str">
        <f t="shared" si="0"/>
        <v>ETQ19</v>
      </c>
      <c r="B7" s="107"/>
      <c r="C7" s="113" t="str">
        <f t="shared" si="1"/>
        <v>Q19</v>
      </c>
      <c r="D7" s="108" t="str">
        <f t="shared" si="2"/>
        <v>ETS1Q19</v>
      </c>
      <c r="E7" s="108" t="str">
        <f t="shared" si="3"/>
        <v>ETS1U19</v>
      </c>
      <c r="F7" s="108" t="str">
        <f t="shared" si="4"/>
        <v>ETS1V19</v>
      </c>
      <c r="P7" s="109" t="str">
        <f t="shared" si="5"/>
        <v>1</v>
      </c>
      <c r="Q7" s="114" t="str">
        <f>_xll.CQGXLContractData($Q$1&amp;"?"&amp;R40, "Symbol")</f>
        <v>ETQ19</v>
      </c>
      <c r="R7" s="112">
        <f>_xll.CQGXLContractData(Q7,$R$1)</f>
        <v>57.44</v>
      </c>
      <c r="S7" s="112">
        <f>_xll.CQGXLContractData(Q7,$S$1)</f>
        <v>57.45</v>
      </c>
      <c r="T7" s="112">
        <f>_xll.CQGXLContractData(Q7,$T$1)</f>
        <v>57.480000000000004</v>
      </c>
      <c r="U7" s="112"/>
      <c r="V7" s="109" t="str">
        <f>I2</f>
        <v>ETS1Q19</v>
      </c>
      <c r="W7" s="112">
        <f>_xll.CQGXLContractData(V7,$W$1)</f>
        <v>-0.22</v>
      </c>
      <c r="X7" s="112"/>
      <c r="Y7" s="112">
        <f>_xll.CQGXLContractData(V7,$Y$1)</f>
        <v>-0.22</v>
      </c>
      <c r="Z7" s="112">
        <f>_xll.CQGXLContractData(V7,$Z$1)</f>
        <v>-0.21</v>
      </c>
      <c r="AA7" s="112">
        <f t="shared" si="6"/>
        <v>-0.22</v>
      </c>
      <c r="AB7" s="112">
        <f t="shared" si="7"/>
        <v>57.465000000000003</v>
      </c>
      <c r="AC7" s="112">
        <f t="shared" si="13"/>
        <v>57.465000000000003</v>
      </c>
      <c r="AD7" s="112">
        <f t="shared" si="8"/>
        <v>-0.22</v>
      </c>
      <c r="AF7" s="108">
        <f t="shared" si="9"/>
        <v>57.465000000000003</v>
      </c>
      <c r="AG7" s="108">
        <f t="shared" si="14"/>
        <v>-0.22</v>
      </c>
      <c r="AH7" s="108">
        <f t="shared" si="10"/>
        <v>0</v>
      </c>
      <c r="AI7" s="108" t="str">
        <f>$AH$7&amp;", "&amp;AH8</f>
        <v>0, 0</v>
      </c>
      <c r="AJ7" s="108">
        <f>_xll.CQGXLContractData(Q7,$AJ$1)</f>
        <v>56.72</v>
      </c>
      <c r="AK7" s="108">
        <f>_xll.CQGXLContractData(V7,$AK$1)</f>
        <v>-0.24</v>
      </c>
      <c r="AL7" s="108">
        <f t="shared" si="11"/>
        <v>56.72</v>
      </c>
      <c r="AO7" s="109" t="str">
        <f>I15</f>
        <v>ETS3Q19</v>
      </c>
      <c r="AP7" s="112">
        <f>IF(_xll.CQGXLContractData(AO7,$W$1)="",NA(),_xll.CQGXLContractData(AO7,$W$1))</f>
        <v>-0.33</v>
      </c>
      <c r="AQ7" s="112"/>
      <c r="AR7" s="112">
        <f>_xll.CQGXLContractData(AO7,$Y$1)</f>
        <v>-0.36</v>
      </c>
      <c r="AS7" s="112">
        <f>_xll.CQGXLContractData(AO7,$Z$1)</f>
        <v>-0.34</v>
      </c>
      <c r="AT7" s="112">
        <f t="shared" si="12"/>
        <v>-0.35</v>
      </c>
      <c r="AU7" s="112"/>
      <c r="AV7" s="108">
        <f>_xll.CQGXLContractData(AO7,$AK$1)</f>
        <v>-0.44</v>
      </c>
      <c r="AW7" s="112"/>
    </row>
    <row r="8" spans="1:49" x14ac:dyDescent="0.2">
      <c r="A8" s="107" t="str">
        <f t="shared" si="0"/>
        <v>ETU19</v>
      </c>
      <c r="B8" s="107"/>
      <c r="C8" s="113" t="str">
        <f t="shared" si="1"/>
        <v>U19</v>
      </c>
      <c r="D8" s="108" t="str">
        <f t="shared" si="2"/>
        <v>ETS1U19</v>
      </c>
      <c r="E8" s="108" t="str">
        <f t="shared" si="3"/>
        <v>ETS1V19</v>
      </c>
      <c r="F8" s="108" t="str">
        <f t="shared" si="4"/>
        <v>ETS1X19</v>
      </c>
      <c r="P8" s="109" t="str">
        <f t="shared" si="5"/>
        <v>1</v>
      </c>
      <c r="Q8" s="114" t="str">
        <f>_xll.CQGXLContractData($Q$1&amp;"?"&amp;R41, "Symbol")</f>
        <v>ETU19</v>
      </c>
      <c r="R8" s="112">
        <f>_xll.CQGXLContractData(Q8,$R$1)</f>
        <v>57.76</v>
      </c>
      <c r="S8" s="112">
        <f>_xll.CQGXLContractData(Q8,$S$1)</f>
        <v>57.67</v>
      </c>
      <c r="T8" s="112">
        <f>_xll.CQGXLContractData(Q8,$T$1)</f>
        <v>57.7</v>
      </c>
      <c r="U8" s="112"/>
      <c r="V8" s="109" t="str">
        <f>J2</f>
        <v>ETS1U19</v>
      </c>
      <c r="W8" s="112">
        <f>_xll.CQGXLContractData(V8,$W$1)</f>
        <v>-0.1</v>
      </c>
      <c r="X8" s="112"/>
      <c r="Y8" s="112">
        <f>_xll.CQGXLContractData(V8,$Y$1)</f>
        <v>-0.11</v>
      </c>
      <c r="Z8" s="112">
        <f>_xll.CQGXLContractData(V8,$Z$1)</f>
        <v>-0.1</v>
      </c>
      <c r="AA8" s="112">
        <f t="shared" si="6"/>
        <v>-0.1</v>
      </c>
      <c r="AB8" s="112">
        <f t="shared" ref="AB8:AB13" si="15">IF(OR(S8="",T8=""),R8,(IF(OR(R8="",R8&lt;S8,R8&gt;T8),(S8+T8)/2,R8)))</f>
        <v>57.685000000000002</v>
      </c>
      <c r="AC8" s="112">
        <f t="shared" si="13"/>
        <v>57.685000000000002</v>
      </c>
      <c r="AD8" s="112">
        <f t="shared" si="8"/>
        <v>-0.1</v>
      </c>
      <c r="AF8" s="108">
        <f t="shared" si="9"/>
        <v>57.685000000000002</v>
      </c>
      <c r="AG8" s="108">
        <f t="shared" si="14"/>
        <v>-0.1</v>
      </c>
      <c r="AH8" s="108">
        <f t="shared" si="10"/>
        <v>0</v>
      </c>
      <c r="AI8" s="108" t="str">
        <f>$AH$8&amp;", "&amp;AH9</f>
        <v>0, 0</v>
      </c>
      <c r="AJ8" s="108">
        <f>_xll.CQGXLContractData(Q8,$AJ$1)</f>
        <v>56.96</v>
      </c>
      <c r="AK8" s="108">
        <f>_xll.CQGXLContractData(V8,$AK$1)</f>
        <v>-0.13</v>
      </c>
      <c r="AL8" s="108">
        <f t="shared" si="11"/>
        <v>56.96</v>
      </c>
      <c r="AO8" s="109" t="str">
        <f>J15</f>
        <v>ETS3U19</v>
      </c>
      <c r="AP8" s="112">
        <f>IF(_xll.CQGXLContractData(AO8,$W$1)="",NA(),_xll.CQGXLContractData(AO8,$W$1))</f>
        <v>-0.11</v>
      </c>
      <c r="AQ8" s="112"/>
      <c r="AR8" s="112">
        <f>_xll.CQGXLContractData(AO8,$Y$1)</f>
        <v>-0.12</v>
      </c>
      <c r="AS8" s="112">
        <f>_xll.CQGXLContractData(AO8,$Z$1)</f>
        <v>-0.1</v>
      </c>
      <c r="AT8" s="112">
        <f t="shared" si="12"/>
        <v>-0.11</v>
      </c>
      <c r="AU8" s="112"/>
      <c r="AV8" s="108">
        <f>_xll.CQGXLContractData(AO8,$AK$1)</f>
        <v>-0.18</v>
      </c>
      <c r="AW8" s="112"/>
    </row>
    <row r="9" spans="1:49" x14ac:dyDescent="0.2">
      <c r="A9" s="107" t="str">
        <f t="shared" si="0"/>
        <v>ETV19</v>
      </c>
      <c r="B9" s="107"/>
      <c r="C9" s="113" t="str">
        <f t="shared" si="1"/>
        <v>V19</v>
      </c>
      <c r="D9" s="108" t="str">
        <f t="shared" si="2"/>
        <v>ETS1V19</v>
      </c>
      <c r="E9" s="108" t="str">
        <f t="shared" si="3"/>
        <v>ETS1X19</v>
      </c>
      <c r="F9" s="108" t="str">
        <f t="shared" si="4"/>
        <v>ETS1Z19</v>
      </c>
      <c r="P9" s="109" t="str">
        <f t="shared" si="5"/>
        <v>1</v>
      </c>
      <c r="Q9" s="114" t="str">
        <f>_xll.CQGXLContractData($Q$1&amp;"?"&amp;R42, "Symbol")</f>
        <v>ETV19</v>
      </c>
      <c r="R9" s="112">
        <f>_xll.CQGXLContractData(Q9,$R$1)</f>
        <v>58.03</v>
      </c>
      <c r="S9" s="112">
        <f>_xll.CQGXLContractData(Q9,$S$1)</f>
        <v>57.77</v>
      </c>
      <c r="T9" s="112">
        <f>_xll.CQGXLContractData(Q9,$T$1)</f>
        <v>57.81</v>
      </c>
      <c r="U9" s="112"/>
      <c r="V9" s="109" t="str">
        <f>K2</f>
        <v>ETS1V19</v>
      </c>
      <c r="W9" s="112">
        <f>_xll.CQGXLContractData(V9,$W$1)</f>
        <v>-0.03</v>
      </c>
      <c r="X9" s="112"/>
      <c r="Y9" s="112">
        <f>_xll.CQGXLContractData(V9,$Y$1)</f>
        <v>-0.04</v>
      </c>
      <c r="Z9" s="112">
        <f>_xll.CQGXLContractData(V9,$Z$1)</f>
        <v>-0.02</v>
      </c>
      <c r="AA9" s="112">
        <f t="shared" si="6"/>
        <v>-0.03</v>
      </c>
      <c r="AB9" s="112">
        <f t="shared" si="15"/>
        <v>57.790000000000006</v>
      </c>
      <c r="AC9" s="112">
        <f t="shared" si="13"/>
        <v>57.790000000000006</v>
      </c>
      <c r="AD9" s="112">
        <f t="shared" si="8"/>
        <v>-0.03</v>
      </c>
      <c r="AF9" s="108">
        <f t="shared" si="9"/>
        <v>57.790000000000006</v>
      </c>
      <c r="AG9" s="108">
        <f t="shared" si="14"/>
        <v>-0.03</v>
      </c>
      <c r="AH9" s="108">
        <f t="shared" si="10"/>
        <v>0</v>
      </c>
      <c r="AI9" s="108" t="str">
        <f>$AH$9&amp;", "&amp;AH10</f>
        <v>0, 0</v>
      </c>
      <c r="AJ9" s="108">
        <f>_xll.CQGXLContractData(Q9,$AJ$1)</f>
        <v>57.09</v>
      </c>
      <c r="AK9" s="108">
        <f>_xll.CQGXLContractData(V9,$AK$1)</f>
        <v>-7.0000000000000007E-2</v>
      </c>
      <c r="AL9" s="108">
        <f t="shared" si="11"/>
        <v>57.09</v>
      </c>
      <c r="AO9" s="109" t="str">
        <f>K15</f>
        <v>ETS3V19</v>
      </c>
      <c r="AP9" s="112">
        <f>IF(_xll.CQGXLContractData(AO9,$W$1)="",NA(),_xll.CQGXLContractData(AO9,$W$1))</f>
        <v>0.06</v>
      </c>
      <c r="AQ9" s="112"/>
      <c r="AR9" s="112">
        <f>_xll.CQGXLContractData(AO9,$Y$1)</f>
        <v>0.06</v>
      </c>
      <c r="AS9" s="112">
        <f>_xll.CQGXLContractData(AO9,$Z$1)</f>
        <v>0.08</v>
      </c>
      <c r="AT9" s="112">
        <f t="shared" si="12"/>
        <v>0.06</v>
      </c>
      <c r="AU9" s="112"/>
      <c r="AV9" s="108">
        <f>_xll.CQGXLContractData(AO9,$AK$1)</f>
        <v>0</v>
      </c>
      <c r="AW9" s="112"/>
    </row>
    <row r="10" spans="1:49" x14ac:dyDescent="0.2">
      <c r="A10" s="107" t="str">
        <f t="shared" si="0"/>
        <v>ETX19</v>
      </c>
      <c r="B10" s="107"/>
      <c r="C10" s="113" t="str">
        <f t="shared" si="1"/>
        <v>X19</v>
      </c>
      <c r="D10" s="108" t="str">
        <f t="shared" si="2"/>
        <v>ETS1X19</v>
      </c>
      <c r="E10" s="108" t="str">
        <f t="shared" si="3"/>
        <v>ETS1Z19</v>
      </c>
      <c r="F10" s="108" t="str">
        <f t="shared" si="4"/>
        <v>ETS1F20</v>
      </c>
      <c r="P10" s="109" t="str">
        <f t="shared" si="5"/>
        <v>1</v>
      </c>
      <c r="Q10" s="114" t="str">
        <f>_xll.CQGXLContractData($Q$1&amp;"?"&amp;R43, "Symbol")</f>
        <v>ETX19</v>
      </c>
      <c r="R10" s="112">
        <f>_xll.CQGXLContractData(Q10,$R$1)</f>
        <v>57.9</v>
      </c>
      <c r="S10" s="112">
        <f>_xll.CQGXLContractData(Q10,$S$1)</f>
        <v>57.800000000000004</v>
      </c>
      <c r="T10" s="112">
        <f>_xll.CQGXLContractData(Q10,$T$1)</f>
        <v>57.84</v>
      </c>
      <c r="U10" s="112"/>
      <c r="V10" s="109" t="str">
        <f>L2</f>
        <v>ETS1X19</v>
      </c>
      <c r="W10" s="112">
        <f>_xll.CQGXLContractData(V10,$W$1)</f>
        <v>0.03</v>
      </c>
      <c r="X10" s="112"/>
      <c r="Y10" s="112">
        <f>_xll.CQGXLContractData(V10,$Y$1)</f>
        <v>0.02</v>
      </c>
      <c r="Z10" s="112">
        <f>_xll.CQGXLContractData(V10,$Z$1)</f>
        <v>0.04</v>
      </c>
      <c r="AA10" s="112">
        <f t="shared" si="6"/>
        <v>0.03</v>
      </c>
      <c r="AB10" s="112">
        <f t="shared" si="15"/>
        <v>57.820000000000007</v>
      </c>
      <c r="AC10" s="112">
        <f t="shared" si="13"/>
        <v>57.820000000000007</v>
      </c>
      <c r="AD10" s="112">
        <f t="shared" si="8"/>
        <v>0.03</v>
      </c>
      <c r="AF10" s="108">
        <f t="shared" si="9"/>
        <v>57.820000000000007</v>
      </c>
      <c r="AG10" s="108">
        <f t="shared" si="14"/>
        <v>0.03</v>
      </c>
      <c r="AH10" s="108">
        <f t="shared" si="10"/>
        <v>0</v>
      </c>
      <c r="AI10" s="108" t="str">
        <f>$AH$10&amp;", "&amp;AH11</f>
        <v>0, 0</v>
      </c>
      <c r="AJ10" s="108">
        <f>_xll.CQGXLContractData(Q10,$AJ$1)</f>
        <v>57.160000000000004</v>
      </c>
      <c r="AK10" s="108">
        <f>_xll.CQGXLContractData(V10,$AK$1)</f>
        <v>0.02</v>
      </c>
      <c r="AL10" s="108">
        <f t="shared" si="11"/>
        <v>57.160000000000004</v>
      </c>
      <c r="AO10" s="109" t="str">
        <f>L15</f>
        <v>ETS3X19</v>
      </c>
      <c r="AP10" s="112" t="e">
        <f>IF(_xll.CQGXLContractData(AO10,$W$1)="",NA(),_xll.CQGXLContractData(AO10,$W$1))</f>
        <v>#N/A</v>
      </c>
      <c r="AQ10" s="112"/>
      <c r="AR10" s="112">
        <f>_xll.CQGXLContractData(AO10,$Y$1)</f>
        <v>0.19</v>
      </c>
      <c r="AS10" s="112">
        <f>_xll.CQGXLContractData(AO10,$Z$1)</f>
        <v>0.21</v>
      </c>
      <c r="AT10" s="112" t="e">
        <f t="shared" si="12"/>
        <v>#N/A</v>
      </c>
      <c r="AU10" s="112"/>
      <c r="AV10" s="108">
        <f>_xll.CQGXLContractData(AO10,$AK$1)</f>
        <v>0.14000000000000001</v>
      </c>
      <c r="AW10" s="112"/>
    </row>
    <row r="11" spans="1:49" x14ac:dyDescent="0.2">
      <c r="A11" s="107" t="str">
        <f t="shared" si="0"/>
        <v>ETZ19</v>
      </c>
      <c r="B11" s="107"/>
      <c r="C11" s="113" t="str">
        <f t="shared" si="1"/>
        <v>Z19</v>
      </c>
      <c r="D11" s="108" t="str">
        <f t="shared" si="2"/>
        <v>ETS1Z19</v>
      </c>
      <c r="E11" s="108" t="str">
        <f t="shared" si="3"/>
        <v>ETS1F20</v>
      </c>
      <c r="F11" s="108" t="str">
        <f t="shared" si="4"/>
        <v>ETS1G20</v>
      </c>
      <c r="P11" s="109" t="str">
        <f t="shared" si="5"/>
        <v>1</v>
      </c>
      <c r="Q11" s="114" t="str">
        <f>_xll.CQGXLContractData($Q$1&amp;"?"&amp;R44, "Symbol")</f>
        <v>ETZ19</v>
      </c>
      <c r="R11" s="112">
        <f>_xll.CQGXLContractData(Q11,$R$1)</f>
        <v>57.76</v>
      </c>
      <c r="S11" s="112">
        <f>_xll.CQGXLContractData(Q11,$S$1)</f>
        <v>57.77</v>
      </c>
      <c r="T11" s="112">
        <f>_xll.CQGXLContractData(Q11,$T$1)</f>
        <v>57.81</v>
      </c>
      <c r="U11" s="112"/>
      <c r="V11" s="109" t="str">
        <f>M2</f>
        <v>ETS1Z19</v>
      </c>
      <c r="W11" s="112">
        <f>_xll.CQGXLContractData(V11,$W$1)</f>
        <v>0.08</v>
      </c>
      <c r="X11" s="112"/>
      <c r="Y11" s="112">
        <f>_xll.CQGXLContractData(V11,$Y$1)</f>
        <v>7.0000000000000007E-2</v>
      </c>
      <c r="Z11" s="112">
        <f>_xll.CQGXLContractData(V11,$Z$1)</f>
        <v>0.08</v>
      </c>
      <c r="AA11" s="112">
        <f t="shared" si="6"/>
        <v>0.08</v>
      </c>
      <c r="AB11" s="112">
        <f t="shared" si="15"/>
        <v>57.790000000000006</v>
      </c>
      <c r="AC11" s="112">
        <f t="shared" si="13"/>
        <v>57.790000000000006</v>
      </c>
      <c r="AD11" s="112">
        <f t="shared" si="8"/>
        <v>0.08</v>
      </c>
      <c r="AF11" s="108">
        <f t="shared" si="9"/>
        <v>57.790000000000006</v>
      </c>
      <c r="AG11" s="108">
        <f t="shared" si="14"/>
        <v>0.08</v>
      </c>
      <c r="AH11" s="108">
        <f t="shared" si="10"/>
        <v>0</v>
      </c>
      <c r="AI11" s="108" t="str">
        <f>$AH$11&amp;", "&amp;AH12</f>
        <v>0, 0</v>
      </c>
      <c r="AJ11" s="108">
        <f>_xll.CQGXLContractData(Q11,$AJ$1)</f>
        <v>57.14</v>
      </c>
      <c r="AK11" s="108">
        <f>_xll.CQGXLContractData(V11,$AK$1)</f>
        <v>0.05</v>
      </c>
      <c r="AL11" s="108">
        <f t="shared" si="11"/>
        <v>57.14</v>
      </c>
      <c r="AO11" s="109" t="str">
        <f>M15</f>
        <v>ETS3Z19</v>
      </c>
      <c r="AP11" s="112">
        <f>IF(_xll.CQGXLContractData(AO11,$W$1)="",NA(),_xll.CQGXLContractData(AO11,$W$1))</f>
        <v>0.3</v>
      </c>
      <c r="AQ11" s="112"/>
      <c r="AR11" s="112">
        <f>_xll.CQGXLContractData(AO11,$Y$1)</f>
        <v>0.28000000000000003</v>
      </c>
      <c r="AS11" s="112">
        <f>_xll.CQGXLContractData(AO11,$Z$1)</f>
        <v>0.3</v>
      </c>
      <c r="AT11" s="112">
        <f t="shared" si="12"/>
        <v>0.3</v>
      </c>
      <c r="AU11" s="112"/>
      <c r="AV11" s="108">
        <f>_xll.CQGXLContractData(AO11,$AK$1)</f>
        <v>0.21</v>
      </c>
      <c r="AW11" s="112"/>
    </row>
    <row r="12" spans="1:49" x14ac:dyDescent="0.2">
      <c r="A12" s="107" t="str">
        <f t="shared" si="0"/>
        <v>ETF20</v>
      </c>
      <c r="B12" s="107"/>
      <c r="C12" s="113" t="str">
        <f t="shared" si="1"/>
        <v>F20</v>
      </c>
      <c r="D12" s="108" t="str">
        <f t="shared" si="2"/>
        <v>ETS1F20</v>
      </c>
      <c r="E12" s="108" t="str">
        <f t="shared" si="3"/>
        <v>ETS1G20</v>
      </c>
      <c r="F12" s="108" t="str">
        <f t="shared" si="4"/>
        <v>ETS1</v>
      </c>
      <c r="P12" s="109" t="str">
        <f t="shared" si="5"/>
        <v>2</v>
      </c>
      <c r="Q12" s="114" t="str">
        <f>_xll.CQGXLContractData($Q$1&amp;"?"&amp;R45, "Symbol")</f>
        <v>ETF20</v>
      </c>
      <c r="R12" s="112" t="str">
        <f>_xll.CQGXLContractData(Q12,$R$1)</f>
        <v/>
      </c>
      <c r="S12" s="112" t="str">
        <f>_xll.CQGXLContractData(Q12,$S$1)</f>
        <v/>
      </c>
      <c r="T12" s="112" t="str">
        <f>_xll.CQGXLContractData(Q12,$T$1)</f>
        <v/>
      </c>
      <c r="U12" s="112"/>
      <c r="V12" s="109" t="str">
        <f>N2</f>
        <v>ETS1F20</v>
      </c>
      <c r="W12" s="112">
        <f>_xll.CQGXLContractData(V12,$W$1)</f>
        <v>0.1</v>
      </c>
      <c r="X12" s="112"/>
      <c r="Y12" s="112">
        <f>_xll.CQGXLContractData(V12,$Y$1)</f>
        <v>0.09</v>
      </c>
      <c r="Z12" s="112">
        <f>_xll.CQGXLContractData(V12,$Z$1)</f>
        <v>0.11</v>
      </c>
      <c r="AA12" s="112">
        <f t="shared" si="6"/>
        <v>0.1</v>
      </c>
      <c r="AB12" s="112" t="str">
        <f t="shared" si="15"/>
        <v/>
      </c>
      <c r="AC12" s="112" t="e">
        <f t="shared" si="13"/>
        <v>#VALUE!</v>
      </c>
      <c r="AD12" s="112">
        <f t="shared" si="8"/>
        <v>0.1</v>
      </c>
      <c r="AF12" s="108" t="e">
        <f t="shared" si="9"/>
        <v>#N/A</v>
      </c>
      <c r="AG12" s="108">
        <f t="shared" si="14"/>
        <v>0.1</v>
      </c>
      <c r="AH12" s="108">
        <f t="shared" si="10"/>
        <v>0</v>
      </c>
      <c r="AI12" s="108" t="str">
        <f>$AH$12&amp;", "&amp;AH13</f>
        <v>0, 0</v>
      </c>
      <c r="AJ12" s="108">
        <f>_xll.CQGXLContractData(Q12,$AJ$1)</f>
        <v>57.09</v>
      </c>
      <c r="AK12" s="108">
        <f>_xll.CQGXLContractData(V12,$AK$1)</f>
        <v>7.0000000000000007E-2</v>
      </c>
      <c r="AL12" s="108">
        <f t="shared" si="11"/>
        <v>57.09</v>
      </c>
      <c r="AO12" s="109" t="str">
        <f>N15</f>
        <v>ETS3F20</v>
      </c>
      <c r="AP12" s="112" t="e">
        <f>IF(_xll.CQGXLContractData(AO12,$W$1)="",NA(),_xll.CQGXLContractData(AO12,$W$1))</f>
        <v>#N/A</v>
      </c>
      <c r="AQ12" s="112"/>
      <c r="AR12" s="112" t="str">
        <f>_xll.CQGXLContractData(AO12,$Y$1)</f>
        <v/>
      </c>
      <c r="AS12" s="112" t="str">
        <f>_xll.CQGXLContractData(AO12,$Z$1)</f>
        <v/>
      </c>
      <c r="AT12" s="112" t="e">
        <f t="shared" si="12"/>
        <v>#N/A</v>
      </c>
      <c r="AU12" s="112"/>
      <c r="AV12" s="108">
        <f>_xll.CQGXLContractData(AO12,$AK$1)</f>
        <v>0.28000000000000003</v>
      </c>
      <c r="AW12" s="112"/>
    </row>
    <row r="13" spans="1:49" x14ac:dyDescent="0.2">
      <c r="A13" s="107" t="str">
        <f t="shared" si="0"/>
        <v>ETG20</v>
      </c>
      <c r="B13" s="107"/>
      <c r="C13" s="113" t="str">
        <f t="shared" si="1"/>
        <v>G20</v>
      </c>
      <c r="D13" s="108" t="str">
        <f>$Q$1&amp;$C$1&amp;$D$1&amp;$C13</f>
        <v>ETS1G20</v>
      </c>
      <c r="E13" s="108" t="str">
        <f t="shared" si="3"/>
        <v>ETS1</v>
      </c>
      <c r="F13" s="108" t="str">
        <f t="shared" si="4"/>
        <v>ETS1</v>
      </c>
      <c r="P13" s="109" t="str">
        <f t="shared" si="5"/>
        <v>2</v>
      </c>
      <c r="Q13" s="114" t="str">
        <f>_xll.CQGXLContractData($Q$1&amp;"?"&amp;R46, "Symbol")</f>
        <v>ETG20</v>
      </c>
      <c r="R13" s="112" t="str">
        <f>_xll.CQGXLContractData(Q13,$R$1)</f>
        <v/>
      </c>
      <c r="S13" s="112" t="str">
        <f>_xll.CQGXLContractData(Q13,$S$1)</f>
        <v/>
      </c>
      <c r="T13" s="112" t="str">
        <f>_xll.CQGXLContractData(Q13,$T$1)</f>
        <v/>
      </c>
      <c r="U13" s="112"/>
      <c r="V13" s="109" t="str">
        <f>O2</f>
        <v>ETS1G20</v>
      </c>
      <c r="W13" s="112">
        <f>_xll.CQGXLContractData(V13,$W$1)</f>
        <v>0.12</v>
      </c>
      <c r="X13" s="112"/>
      <c r="Y13" s="112">
        <f>_xll.CQGXLContractData(V13,$Y$1)</f>
        <v>0.11</v>
      </c>
      <c r="Z13" s="112">
        <f>_xll.CQGXLContractData(V13,$Z$1)</f>
        <v>0.13</v>
      </c>
      <c r="AA13" s="112">
        <f t="shared" si="6"/>
        <v>0.12</v>
      </c>
      <c r="AB13" s="112" t="str">
        <f t="shared" si="15"/>
        <v/>
      </c>
      <c r="AC13" s="112" t="e">
        <f t="shared" si="13"/>
        <v>#VALUE!</v>
      </c>
      <c r="AD13" s="112">
        <f t="shared" si="8"/>
        <v>0.12</v>
      </c>
      <c r="AF13" s="108" t="e">
        <f t="shared" si="9"/>
        <v>#N/A</v>
      </c>
      <c r="AG13" s="108">
        <f t="shared" si="14"/>
        <v>0.12</v>
      </c>
      <c r="AH13" s="108">
        <f t="shared" si="10"/>
        <v>0</v>
      </c>
      <c r="AJ13" s="108">
        <f>_xll.CQGXLContractData(Q13,$AJ$1)</f>
        <v>57.02</v>
      </c>
      <c r="AK13" s="108">
        <f>_xll.CQGXLContractData(V13,$AK$1)</f>
        <v>0.09</v>
      </c>
      <c r="AL13" s="108">
        <f t="shared" si="11"/>
        <v>57.02</v>
      </c>
      <c r="AO13" s="109" t="str">
        <f>O15</f>
        <v>ETS3G20</v>
      </c>
      <c r="AP13" s="112" t="e">
        <f>IF(_xll.CQGXLContractData(AO13,$W$1)="",NA(),_xll.CQGXLContractData(AO13,$W$1))</f>
        <v>#N/A</v>
      </c>
      <c r="AQ13" s="112"/>
      <c r="AR13" s="112" t="str">
        <f>_xll.CQGXLContractData(AO13,$Y$1)</f>
        <v/>
      </c>
      <c r="AS13" s="112" t="str">
        <f>_xll.CQGXLContractData(AO13,$Z$1)</f>
        <v/>
      </c>
      <c r="AT13" s="112" t="e">
        <f t="shared" si="12"/>
        <v>#N/A</v>
      </c>
      <c r="AU13" s="112"/>
      <c r="AV13" s="108">
        <f>_xll.CQGXLContractData(AO13,$AK$1)</f>
        <v>0.32</v>
      </c>
      <c r="AW13" s="112"/>
    </row>
    <row r="14" spans="1:49" x14ac:dyDescent="0.2">
      <c r="D14" s="108">
        <v>3</v>
      </c>
      <c r="P14" s="109" t="str">
        <f t="shared" si="5"/>
        <v>2</v>
      </c>
      <c r="Q14" s="114" t="str">
        <f>_xll.CQGXLContractData($Q$1&amp;"?"&amp;R47, "Symbol")</f>
        <v>ETH20</v>
      </c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O14" s="109"/>
      <c r="AP14" s="109"/>
      <c r="AQ14" s="109"/>
      <c r="AR14" s="109"/>
      <c r="AS14" s="109"/>
      <c r="AT14" s="109"/>
      <c r="AU14" s="109"/>
      <c r="AV14" s="109"/>
      <c r="AW14" s="109"/>
    </row>
    <row r="15" spans="1:49" x14ac:dyDescent="0.2">
      <c r="D15" s="108" t="str">
        <f>$Q$1&amp;$C$1&amp;3&amp;$C2</f>
        <v>ETS3H19</v>
      </c>
      <c r="E15" s="108" t="str">
        <f>$Q$1&amp;$C$1&amp;3&amp;$C3</f>
        <v>ETS3J19</v>
      </c>
      <c r="F15" s="108" t="str">
        <f>$Q$1&amp;$C$1&amp;3&amp;$C4</f>
        <v>ETS3K19</v>
      </c>
      <c r="G15" s="108" t="str">
        <f>$Q$1&amp;$C$1&amp;3&amp;$C5</f>
        <v>ETS3M19</v>
      </c>
      <c r="H15" s="108" t="str">
        <f>$Q$1&amp;$C$1&amp;3&amp;$C6</f>
        <v>ETS3N19</v>
      </c>
      <c r="I15" s="108" t="str">
        <f>$Q$1&amp;$C$1&amp;3&amp;$C7</f>
        <v>ETS3Q19</v>
      </c>
      <c r="J15" s="108" t="str">
        <f>$Q$1&amp;$C$1&amp;3&amp;$C8</f>
        <v>ETS3U19</v>
      </c>
      <c r="K15" s="108" t="str">
        <f>$Q$1&amp;$C$1&amp;3&amp;$C9</f>
        <v>ETS3V19</v>
      </c>
      <c r="L15" s="108" t="str">
        <f>$Q$1&amp;$C$1&amp;3&amp;$C10</f>
        <v>ETS3X19</v>
      </c>
      <c r="M15" s="108" t="str">
        <f>$Q$1&amp;$C$1&amp;3&amp;$C11</f>
        <v>ETS3Z19</v>
      </c>
      <c r="N15" s="108" t="str">
        <f>$Q$1&amp;$C$1&amp;3&amp;$C12</f>
        <v>ETS3F20</v>
      </c>
      <c r="O15" s="108" t="str">
        <f>$Q$1&amp;$C$1&amp;3&amp;$C13</f>
        <v>ETS3G20</v>
      </c>
      <c r="P15" s="109" t="str">
        <f t="shared" si="5"/>
        <v>2</v>
      </c>
      <c r="Q15" s="114" t="str">
        <f>_xll.CQGXLContractData($Q$1&amp;"?"&amp;R48, "Symbol")</f>
        <v>ETJ20</v>
      </c>
      <c r="R15" s="109"/>
      <c r="S15" s="109"/>
      <c r="T15" s="109"/>
      <c r="U15" s="109"/>
    </row>
    <row r="16" spans="1:49" x14ac:dyDescent="0.2">
      <c r="P16" s="109" t="str">
        <f>LEFT(RIGHT(Q16,2),1)</f>
        <v>2</v>
      </c>
      <c r="Q16" s="114" t="str">
        <f>_xll.CQGXLContractData($Q$1&amp;"?"&amp;R49, "Symbol")</f>
        <v>ETK20</v>
      </c>
    </row>
    <row r="17" spans="20:29" x14ac:dyDescent="0.2">
      <c r="AB17" s="115"/>
      <c r="AC17" s="115"/>
    </row>
    <row r="18" spans="20:29" x14ac:dyDescent="0.2">
      <c r="AB18" s="115"/>
      <c r="AC18" s="115"/>
    </row>
    <row r="19" spans="20:29" x14ac:dyDescent="0.2">
      <c r="AB19" s="115"/>
      <c r="AC19" s="115"/>
    </row>
    <row r="20" spans="20:29" x14ac:dyDescent="0.2">
      <c r="U20" s="116"/>
      <c r="V20" s="116"/>
      <c r="AB20" s="115"/>
      <c r="AC20" s="115"/>
    </row>
    <row r="21" spans="20:29" x14ac:dyDescent="0.2">
      <c r="T21" s="115"/>
      <c r="U21" s="115"/>
      <c r="V21" s="115"/>
      <c r="X21" s="115"/>
      <c r="Y21" s="115"/>
      <c r="Z21" s="115"/>
      <c r="AB21" s="115"/>
      <c r="AC21" s="115"/>
    </row>
    <row r="22" spans="20:29" x14ac:dyDescent="0.2">
      <c r="T22" s="115"/>
      <c r="U22" s="115"/>
      <c r="V22" s="115"/>
      <c r="X22" s="115"/>
      <c r="Y22" s="115"/>
      <c r="Z22" s="115"/>
      <c r="AB22" s="115"/>
      <c r="AC22" s="115"/>
    </row>
    <row r="23" spans="20:29" x14ac:dyDescent="0.2">
      <c r="T23" s="115"/>
      <c r="U23" s="115"/>
      <c r="V23" s="115"/>
      <c r="X23" s="115"/>
      <c r="Y23" s="115"/>
      <c r="Z23" s="115"/>
      <c r="AB23" s="115"/>
      <c r="AC23" s="115"/>
    </row>
    <row r="24" spans="20:29" x14ac:dyDescent="0.2">
      <c r="T24" s="115"/>
      <c r="U24" s="115"/>
      <c r="V24" s="115"/>
      <c r="X24" s="115"/>
      <c r="Y24" s="115"/>
      <c r="Z24" s="115"/>
      <c r="AB24" s="115"/>
      <c r="AC24" s="115"/>
    </row>
    <row r="25" spans="20:29" x14ac:dyDescent="0.2">
      <c r="T25" s="115"/>
      <c r="U25" s="115"/>
      <c r="V25" s="115"/>
      <c r="X25" s="115"/>
      <c r="Y25" s="115"/>
      <c r="Z25" s="115"/>
    </row>
    <row r="26" spans="20:29" x14ac:dyDescent="0.2">
      <c r="T26" s="115"/>
      <c r="U26" s="115"/>
      <c r="V26" s="115"/>
      <c r="X26" s="115"/>
      <c r="Y26" s="115"/>
      <c r="Z26" s="115"/>
    </row>
    <row r="27" spans="20:29" x14ac:dyDescent="0.2">
      <c r="T27" s="115"/>
      <c r="U27" s="115"/>
      <c r="V27" s="115"/>
      <c r="X27" s="115"/>
      <c r="Y27" s="115"/>
      <c r="Z27" s="115"/>
    </row>
    <row r="28" spans="20:29" x14ac:dyDescent="0.2">
      <c r="T28" s="115"/>
      <c r="U28" s="115"/>
      <c r="V28" s="115"/>
      <c r="X28" s="115"/>
      <c r="Y28" s="115"/>
      <c r="Z28" s="115"/>
    </row>
    <row r="29" spans="20:29" x14ac:dyDescent="0.2">
      <c r="T29" s="115"/>
      <c r="U29" s="115"/>
      <c r="V29" s="115"/>
      <c r="X29" s="115"/>
      <c r="Y29" s="115"/>
      <c r="Z29" s="115"/>
    </row>
    <row r="30" spans="20:29" x14ac:dyDescent="0.2">
      <c r="T30" s="115"/>
      <c r="U30" s="115"/>
      <c r="V30" s="115"/>
      <c r="X30" s="115"/>
      <c r="Y30" s="115"/>
      <c r="Z30" s="115"/>
    </row>
    <row r="31" spans="20:29" x14ac:dyDescent="0.2">
      <c r="T31" s="115"/>
      <c r="U31" s="115"/>
      <c r="V31" s="115"/>
      <c r="X31" s="115"/>
      <c r="Y31" s="115"/>
      <c r="Z31" s="115"/>
    </row>
    <row r="32" spans="20:29" x14ac:dyDescent="0.2">
      <c r="T32" s="115"/>
      <c r="U32" s="115"/>
      <c r="V32" s="115"/>
      <c r="X32" s="115"/>
      <c r="Y32" s="115"/>
      <c r="Z32" s="115"/>
    </row>
    <row r="33" spans="14:26" x14ac:dyDescent="0.2">
      <c r="T33" s="115"/>
      <c r="U33" s="115"/>
      <c r="V33" s="115"/>
    </row>
    <row r="34" spans="14:26" x14ac:dyDescent="0.2">
      <c r="N34" s="117"/>
      <c r="R34" s="108" t="s">
        <v>4</v>
      </c>
      <c r="T34" s="115"/>
      <c r="U34" s="115"/>
      <c r="V34" s="115"/>
      <c r="X34" s="115"/>
      <c r="Y34" s="115"/>
      <c r="Z34" s="115"/>
    </row>
    <row r="35" spans="14:26" x14ac:dyDescent="0.2">
      <c r="N35" s="117"/>
      <c r="R35" s="108">
        <f>IF(_xll.CQGXLContractData(Q1&amp;"?", "Symbol")=_xll.CQGXLContractData(Q1&amp;"?1", "Symbol"),1,2)</f>
        <v>1</v>
      </c>
      <c r="S35" s="108" t="str">
        <f>_xll.CQGXLContractData(Q1&amp;"?1", "Symbol")</f>
        <v>ETH19</v>
      </c>
      <c r="T35" s="115"/>
      <c r="U35" s="115"/>
      <c r="V35" s="115"/>
      <c r="X35" s="115"/>
      <c r="Y35" s="115"/>
      <c r="Z35" s="115"/>
    </row>
    <row r="36" spans="14:26" x14ac:dyDescent="0.2">
      <c r="R36" s="108">
        <f>R35+1</f>
        <v>2</v>
      </c>
      <c r="S36" s="108" t="str">
        <f>_xll.CQGXLContractData(Q1&amp;"?2","Symbol")</f>
        <v>ETJ19</v>
      </c>
      <c r="T36" s="115"/>
      <c r="U36" s="115"/>
      <c r="V36" s="115"/>
      <c r="X36" s="115"/>
      <c r="Y36" s="115"/>
      <c r="Z36" s="115"/>
    </row>
    <row r="37" spans="14:26" x14ac:dyDescent="0.2">
      <c r="R37" s="108">
        <f t="shared" ref="R37:R49" si="16">R36+1</f>
        <v>3</v>
      </c>
      <c r="T37" s="115"/>
      <c r="U37" s="115"/>
      <c r="V37" s="115"/>
      <c r="X37" s="115"/>
      <c r="Y37" s="115"/>
      <c r="Z37" s="115"/>
    </row>
    <row r="38" spans="14:26" x14ac:dyDescent="0.2">
      <c r="R38" s="108">
        <f t="shared" si="16"/>
        <v>4</v>
      </c>
      <c r="T38" s="115"/>
      <c r="U38" s="115"/>
      <c r="V38" s="115"/>
      <c r="X38" s="115"/>
      <c r="Y38" s="115"/>
      <c r="Z38" s="115"/>
    </row>
    <row r="39" spans="14:26" x14ac:dyDescent="0.2">
      <c r="R39" s="108">
        <f t="shared" si="16"/>
        <v>5</v>
      </c>
      <c r="T39" s="115"/>
      <c r="U39" s="115"/>
      <c r="V39" s="115"/>
      <c r="X39" s="115"/>
      <c r="Y39" s="115"/>
      <c r="Z39" s="115"/>
    </row>
    <row r="40" spans="14:26" x14ac:dyDescent="0.2">
      <c r="R40" s="108">
        <f t="shared" si="16"/>
        <v>6</v>
      </c>
      <c r="T40" s="115"/>
      <c r="U40" s="115"/>
      <c r="V40" s="115"/>
      <c r="X40" s="115"/>
      <c r="Y40" s="115"/>
      <c r="Z40" s="115"/>
    </row>
    <row r="41" spans="14:26" x14ac:dyDescent="0.2">
      <c r="R41" s="108">
        <f t="shared" si="16"/>
        <v>7</v>
      </c>
      <c r="T41" s="115"/>
      <c r="U41" s="115"/>
      <c r="V41" s="115"/>
      <c r="X41" s="115"/>
      <c r="Y41" s="115"/>
      <c r="Z41" s="115"/>
    </row>
    <row r="42" spans="14:26" x14ac:dyDescent="0.2">
      <c r="R42" s="108">
        <f t="shared" si="16"/>
        <v>8</v>
      </c>
      <c r="T42" s="115"/>
      <c r="U42" s="115"/>
      <c r="V42" s="115"/>
      <c r="X42" s="115"/>
      <c r="Y42" s="115"/>
      <c r="Z42" s="115"/>
    </row>
    <row r="43" spans="14:26" x14ac:dyDescent="0.2">
      <c r="R43" s="108">
        <f t="shared" si="16"/>
        <v>9</v>
      </c>
      <c r="T43" s="115"/>
      <c r="U43" s="115"/>
      <c r="V43" s="115"/>
      <c r="X43" s="115"/>
      <c r="Y43" s="115"/>
      <c r="Z43" s="115"/>
    </row>
    <row r="44" spans="14:26" x14ac:dyDescent="0.2">
      <c r="R44" s="108">
        <f t="shared" si="16"/>
        <v>10</v>
      </c>
    </row>
    <row r="45" spans="14:26" x14ac:dyDescent="0.2">
      <c r="R45" s="108">
        <f t="shared" si="16"/>
        <v>11</v>
      </c>
    </row>
    <row r="46" spans="14:26" x14ac:dyDescent="0.2">
      <c r="R46" s="108">
        <f t="shared" si="16"/>
        <v>12</v>
      </c>
      <c r="Z46" s="115"/>
    </row>
    <row r="47" spans="14:26" x14ac:dyDescent="0.2">
      <c r="R47" s="108">
        <f t="shared" si="16"/>
        <v>13</v>
      </c>
    </row>
    <row r="48" spans="14:26" x14ac:dyDescent="0.2">
      <c r="R48" s="108">
        <f t="shared" si="16"/>
        <v>14</v>
      </c>
    </row>
    <row r="49" spans="18:18" x14ac:dyDescent="0.2">
      <c r="R49" s="108">
        <f t="shared" si="16"/>
        <v>15</v>
      </c>
    </row>
  </sheetData>
  <sheetProtection algorithmName="SHA-512" hashValue="+xtuztlx50qYTE+cKEvmntejQLYrlp2cSCkQVZYzB67wCziwxO1vrdk7IncAOOLw2SkHkX3qR9KZYWI2TYIF6Q==" saltValue="oAtCDIHSqeyrBTXpX50Uw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2019-02-15T15:37:06Z</dcterms:modified>
</cp:coreProperties>
</file>