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2.xml" ContentType="application/vnd.openxmlformats-officedocument.drawingml.chartshapes+xml"/>
  <Override PartName="/xl/charts/chart11.xml" ContentType="application/vnd.openxmlformats-officedocument.drawingml.chart+xml"/>
  <Override PartName="/xl/drawings/drawing3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drawings/drawing4.xml" ContentType="application/vnd.openxmlformats-officedocument.drawingml.chartshapes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drawings/drawing5.xml" ContentType="application/vnd.openxmlformats-officedocument.drawingml.chartshapes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6.xml" ContentType="application/vnd.openxmlformats-officedocument.drawingml.chartshapes+xml"/>
  <Override PartName="/xl/charts/chart18.xml" ContentType="application/vnd.openxmlformats-officedocument.drawingml.chart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xl/volatileDependencies.xml" ContentType="application/vnd.openxmlformats-officedocument.spreadsheetml.volatileDependenc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thartle\Downloads\CQG Web Toolkit For Excel\Presentation\"/>
    </mc:Choice>
  </mc:AlternateContent>
  <bookViews>
    <workbookView showHorizontalScroll="0" showVerticalScroll="0" xWindow="0" yWindow="0" windowWidth="23040" windowHeight="10695"/>
  </bookViews>
  <sheets>
    <sheet name="Grains" sheetId="2" r:id="rId1"/>
    <sheet name="Soybeans" sheetId="3" state="hidden" r:id="rId2"/>
    <sheet name="Corn" sheetId="6" state="hidden" r:id="rId3"/>
    <sheet name="Wheat" sheetId="5" state="hidden" r:id="rId4"/>
  </sheets>
  <calcPr calcId="152511"/>
</workbook>
</file>

<file path=xl/calcChain.xml><?xml version="1.0" encoding="utf-8"?>
<calcChain xmlns="http://schemas.openxmlformats.org/spreadsheetml/2006/main">
  <c r="B54" i="2" l="1"/>
  <c r="S36" i="5"/>
  <c r="AJ18" i="3"/>
  <c r="S35" i="5"/>
  <c r="S35" i="3"/>
  <c r="AJ19" i="3"/>
  <c r="S35" i="6"/>
  <c r="R35" i="3"/>
  <c r="S36" i="3"/>
  <c r="AJ20" i="3"/>
  <c r="S36" i="6"/>
  <c r="R35" i="5"/>
  <c r="R35" i="6"/>
  <c r="R36" i="5" l="1"/>
  <c r="R36" i="6"/>
  <c r="Q2" i="6"/>
  <c r="Q2" i="5"/>
  <c r="AJ2" i="5"/>
  <c r="S2" i="6"/>
  <c r="Q2" i="3"/>
  <c r="AJ2" i="6"/>
  <c r="AJ2" i="3"/>
  <c r="A2" i="5" l="1"/>
  <c r="P15" i="5"/>
  <c r="Q15" i="5" s="1"/>
  <c r="R37" i="5"/>
  <c r="J9" i="2"/>
  <c r="P15" i="6"/>
  <c r="Q15" i="6" s="1"/>
  <c r="A2" i="6"/>
  <c r="R37" i="6"/>
  <c r="P15" i="3"/>
  <c r="Q15" i="3" s="1"/>
  <c r="S2" i="3"/>
  <c r="R2" i="6"/>
  <c r="Q3" i="5"/>
  <c r="AJ3" i="5"/>
  <c r="S3" i="5"/>
  <c r="S2" i="5"/>
  <c r="T2" i="5"/>
  <c r="R2" i="3"/>
  <c r="T2" i="3"/>
  <c r="R2" i="5"/>
  <c r="Q3" i="6"/>
  <c r="T2" i="6"/>
  <c r="S3" i="6"/>
  <c r="R3" i="6"/>
  <c r="AJ3" i="6"/>
  <c r="T3" i="6"/>
  <c r="O9" i="2" l="1"/>
  <c r="B9" i="2"/>
  <c r="B8" i="2"/>
  <c r="O8" i="2"/>
  <c r="J8" i="2"/>
  <c r="AC2" i="5"/>
  <c r="AF2" i="5" s="1"/>
  <c r="AB2" i="5"/>
  <c r="O10" i="2"/>
  <c r="B10" i="2"/>
  <c r="AC2" i="3"/>
  <c r="AF2" i="3" s="1"/>
  <c r="J10" i="2"/>
  <c r="AB2" i="6"/>
  <c r="AC2" i="6"/>
  <c r="AF2" i="6" s="1"/>
  <c r="K10" i="2"/>
  <c r="P9" i="2"/>
  <c r="K9" i="2"/>
  <c r="K8" i="2"/>
  <c r="A3" i="5"/>
  <c r="P16" i="5"/>
  <c r="Q16" i="5" s="1"/>
  <c r="B2" i="5"/>
  <c r="C2" i="5" s="1"/>
  <c r="P2" i="5"/>
  <c r="O7" i="2" s="1"/>
  <c r="R38" i="5"/>
  <c r="AB3" i="6"/>
  <c r="AC3" i="6"/>
  <c r="AF3" i="6" s="1"/>
  <c r="P16" i="6"/>
  <c r="Q16" i="6" s="1"/>
  <c r="A3" i="6"/>
  <c r="R38" i="6"/>
  <c r="B2" i="6"/>
  <c r="C2" i="6" s="1"/>
  <c r="P2" i="6"/>
  <c r="P2" i="3"/>
  <c r="B2" i="3"/>
  <c r="AD34" i="2"/>
  <c r="AA34" i="2"/>
  <c r="R36" i="3"/>
  <c r="Q3" i="3"/>
  <c r="T3" i="5"/>
  <c r="R3" i="5"/>
  <c r="U2" i="5"/>
  <c r="Q4" i="5"/>
  <c r="T15" i="3"/>
  <c r="AB34" i="2"/>
  <c r="U2" i="6"/>
  <c r="Y34" i="2"/>
  <c r="T4" i="5"/>
  <c r="U2" i="3"/>
  <c r="U3" i="6"/>
  <c r="AJ4" i="5"/>
  <c r="Q4" i="6"/>
  <c r="AJ4" i="6"/>
  <c r="S4" i="5"/>
  <c r="S4" i="6"/>
  <c r="T4" i="6"/>
  <c r="P8" i="2" l="1"/>
  <c r="AC3" i="5"/>
  <c r="AF3" i="5" s="1"/>
  <c r="P10" i="2"/>
  <c r="AB3" i="5"/>
  <c r="Q9" i="2"/>
  <c r="Q8" i="2"/>
  <c r="L9" i="2"/>
  <c r="L8" i="2"/>
  <c r="P17" i="5"/>
  <c r="Q17" i="5" s="1"/>
  <c r="A4" i="5"/>
  <c r="P3" i="5"/>
  <c r="B3" i="5"/>
  <c r="C3" i="5" s="1"/>
  <c r="R39" i="5"/>
  <c r="AH2" i="5"/>
  <c r="N2" i="5"/>
  <c r="V12" i="5" s="1"/>
  <c r="J2" i="5"/>
  <c r="V8" i="5" s="1"/>
  <c r="F2" i="5"/>
  <c r="V4" i="5" s="1"/>
  <c r="I2" i="5"/>
  <c r="V7" i="5" s="1"/>
  <c r="H2" i="5"/>
  <c r="V6" i="5" s="1"/>
  <c r="O2" i="5"/>
  <c r="V13" i="5" s="1"/>
  <c r="M2" i="5"/>
  <c r="V11" i="5" s="1"/>
  <c r="E2" i="5"/>
  <c r="V3" i="5" s="1"/>
  <c r="L2" i="5"/>
  <c r="V10" i="5" s="1"/>
  <c r="D2" i="5"/>
  <c r="V2" i="5" s="1"/>
  <c r="G2" i="5"/>
  <c r="V5" i="5" s="1"/>
  <c r="K2" i="5"/>
  <c r="V9" i="5" s="1"/>
  <c r="J7" i="2"/>
  <c r="P17" i="6"/>
  <c r="Q17" i="6" s="1"/>
  <c r="A4" i="6"/>
  <c r="R39" i="6"/>
  <c r="AH2" i="6"/>
  <c r="O2" i="6"/>
  <c r="V13" i="6" s="1"/>
  <c r="K2" i="6"/>
  <c r="V9" i="6" s="1"/>
  <c r="N2" i="6"/>
  <c r="V12" i="6" s="1"/>
  <c r="J2" i="6"/>
  <c r="V8" i="6" s="1"/>
  <c r="F2" i="6"/>
  <c r="V4" i="6" s="1"/>
  <c r="M2" i="6"/>
  <c r="V11" i="6" s="1"/>
  <c r="I2" i="6"/>
  <c r="V7" i="6" s="1"/>
  <c r="E2" i="6"/>
  <c r="V3" i="6" s="1"/>
  <c r="D2" i="6"/>
  <c r="V2" i="6" s="1"/>
  <c r="L2" i="6"/>
  <c r="V10" i="6" s="1"/>
  <c r="H2" i="6"/>
  <c r="V6" i="6" s="1"/>
  <c r="G2" i="6"/>
  <c r="V5" i="6" s="1"/>
  <c r="P3" i="6"/>
  <c r="B3" i="6"/>
  <c r="C3" i="6" s="1"/>
  <c r="B7" i="2"/>
  <c r="AH2" i="3"/>
  <c r="P16" i="3"/>
  <c r="Q16" i="3" s="1"/>
  <c r="AD35" i="2"/>
  <c r="X35" i="2"/>
  <c r="X34" i="2"/>
  <c r="AA35" i="2"/>
  <c r="A2" i="3"/>
  <c r="A3" i="3"/>
  <c r="R37" i="3"/>
  <c r="Z9" i="6"/>
  <c r="Q5" i="6"/>
  <c r="W13" i="6"/>
  <c r="Z4" i="6"/>
  <c r="Z10" i="5"/>
  <c r="Z12" i="6"/>
  <c r="Q4" i="3"/>
  <c r="Y6" i="5"/>
  <c r="AK4" i="5"/>
  <c r="AK3" i="5"/>
  <c r="W9" i="5"/>
  <c r="Y5" i="5"/>
  <c r="AK12" i="6"/>
  <c r="W7" i="5"/>
  <c r="Y11" i="5"/>
  <c r="Y7" i="5"/>
  <c r="Z2" i="5"/>
  <c r="Z7" i="5"/>
  <c r="AC34" i="2"/>
  <c r="W9" i="6"/>
  <c r="AK9" i="5"/>
  <c r="Y10" i="5"/>
  <c r="AJ5" i="6"/>
  <c r="Y2" i="6"/>
  <c r="Z6" i="5"/>
  <c r="Z13" i="6"/>
  <c r="W11" i="6"/>
  <c r="R4" i="6"/>
  <c r="Y8" i="5"/>
  <c r="Z7" i="6"/>
  <c r="Y35" i="2"/>
  <c r="Y3" i="6"/>
  <c r="Y9" i="6"/>
  <c r="W4" i="5"/>
  <c r="R4" i="5"/>
  <c r="S3" i="3"/>
  <c r="Y4" i="5"/>
  <c r="Z11" i="6"/>
  <c r="AK13" i="6"/>
  <c r="U3" i="5"/>
  <c r="AK5" i="5"/>
  <c r="Y12" i="6"/>
  <c r="T3" i="3"/>
  <c r="Y2" i="5"/>
  <c r="AK6" i="5"/>
  <c r="W11" i="5"/>
  <c r="AK9" i="6"/>
  <c r="AK8" i="5"/>
  <c r="AK2" i="6"/>
  <c r="Y9" i="5"/>
  <c r="Z5" i="5"/>
  <c r="W7" i="6"/>
  <c r="Z8" i="6"/>
  <c r="Z13" i="5"/>
  <c r="Y8" i="6"/>
  <c r="W5" i="6"/>
  <c r="W2" i="6"/>
  <c r="Z5" i="6"/>
  <c r="AK7" i="6"/>
  <c r="Z6" i="6"/>
  <c r="AK4" i="6"/>
  <c r="Y10" i="6"/>
  <c r="AK6" i="6"/>
  <c r="AK11" i="6"/>
  <c r="W8" i="6"/>
  <c r="AK10" i="6"/>
  <c r="Y11" i="6"/>
  <c r="W3" i="5"/>
  <c r="W6" i="5"/>
  <c r="W3" i="6"/>
  <c r="W5" i="5"/>
  <c r="Z3" i="6"/>
  <c r="Z3" i="5"/>
  <c r="V34" i="2"/>
  <c r="W12" i="6"/>
  <c r="AJ3" i="3"/>
  <c r="Y7" i="6"/>
  <c r="W10" i="6"/>
  <c r="W10" i="5"/>
  <c r="AK3" i="6"/>
  <c r="Y12" i="5"/>
  <c r="AK11" i="5"/>
  <c r="Y13" i="5"/>
  <c r="Z34" i="2"/>
  <c r="Z8" i="5"/>
  <c r="AK2" i="5"/>
  <c r="Z12" i="5"/>
  <c r="Z2" i="6"/>
  <c r="Y6" i="6"/>
  <c r="W8" i="5"/>
  <c r="Y5" i="6"/>
  <c r="Y3" i="5"/>
  <c r="Z4" i="5"/>
  <c r="AJ4" i="3"/>
  <c r="Y13" i="6"/>
  <c r="Y4" i="6"/>
  <c r="R3" i="3"/>
  <c r="Z10" i="6"/>
  <c r="AK12" i="5"/>
  <c r="W12" i="5"/>
  <c r="AB35" i="2"/>
  <c r="Z11" i="5"/>
  <c r="Z9" i="5"/>
  <c r="W6" i="6"/>
  <c r="AK13" i="5"/>
  <c r="W2" i="5"/>
  <c r="AK7" i="5"/>
  <c r="V35" i="2"/>
  <c r="AK5" i="6"/>
  <c r="AK8" i="6"/>
  <c r="W4" i="6"/>
  <c r="AK10" i="5"/>
  <c r="Q5" i="5"/>
  <c r="W13" i="5"/>
  <c r="AJ5" i="5"/>
  <c r="K14" i="2" l="1"/>
  <c r="D8" i="2"/>
  <c r="S14" i="2"/>
  <c r="N14" i="2"/>
  <c r="AC4" i="5"/>
  <c r="AF4" i="5" s="1"/>
  <c r="Q10" i="2"/>
  <c r="AB4" i="5"/>
  <c r="L10" i="2"/>
  <c r="AB4" i="6"/>
  <c r="AC4" i="6"/>
  <c r="AF4" i="6" s="1"/>
  <c r="D10" i="2"/>
  <c r="P15" i="2"/>
  <c r="Q15" i="2"/>
  <c r="R15" i="2"/>
  <c r="S15" i="2"/>
  <c r="L15" i="2"/>
  <c r="M15" i="2"/>
  <c r="N15" i="2"/>
  <c r="K15" i="2"/>
  <c r="Q13" i="2"/>
  <c r="AD8" i="5"/>
  <c r="AG8" i="5" s="1"/>
  <c r="R13" i="2"/>
  <c r="R14" i="2"/>
  <c r="Q14" i="2"/>
  <c r="S13" i="2"/>
  <c r="P13" i="2"/>
  <c r="P14" i="2"/>
  <c r="AH3" i="5"/>
  <c r="P7" i="2"/>
  <c r="P12" i="2" s="1"/>
  <c r="AD13" i="5"/>
  <c r="AG13" i="5" s="1"/>
  <c r="AA13" i="5"/>
  <c r="AD6" i="5"/>
  <c r="AG6" i="5" s="1"/>
  <c r="AA6" i="5"/>
  <c r="AD5" i="5"/>
  <c r="AG5" i="5" s="1"/>
  <c r="AA5" i="5"/>
  <c r="AA11" i="5"/>
  <c r="AD11" i="5"/>
  <c r="AG11" i="5" s="1"/>
  <c r="AA4" i="5"/>
  <c r="AD4" i="5"/>
  <c r="AG4" i="5" s="1"/>
  <c r="AD2" i="5"/>
  <c r="AG2" i="5" s="1"/>
  <c r="AA2" i="5"/>
  <c r="AA8" i="5"/>
  <c r="AA10" i="5"/>
  <c r="AD10" i="5"/>
  <c r="AG10" i="5" s="1"/>
  <c r="AD12" i="5"/>
  <c r="AG12" i="5" s="1"/>
  <c r="AA12" i="5"/>
  <c r="AA9" i="5"/>
  <c r="AD9" i="5"/>
  <c r="AG9" i="5" s="1"/>
  <c r="AA3" i="5"/>
  <c r="AD3" i="5"/>
  <c r="AG3" i="5" s="1"/>
  <c r="AD7" i="5"/>
  <c r="AG7" i="5" s="1"/>
  <c r="AA7" i="5"/>
  <c r="A5" i="5"/>
  <c r="P18" i="5"/>
  <c r="Q18" i="5" s="1"/>
  <c r="O3" i="5"/>
  <c r="K3" i="5"/>
  <c r="J3" i="5"/>
  <c r="F3" i="5"/>
  <c r="N3" i="5"/>
  <c r="I3" i="5"/>
  <c r="E3" i="5"/>
  <c r="M3" i="5"/>
  <c r="H3" i="5"/>
  <c r="D3" i="5"/>
  <c r="L3" i="5"/>
  <c r="G3" i="5"/>
  <c r="R40" i="5"/>
  <c r="P4" i="5"/>
  <c r="Q7" i="2" s="1"/>
  <c r="B4" i="5"/>
  <c r="C4" i="5" s="1"/>
  <c r="AI2" i="5"/>
  <c r="M14" i="2"/>
  <c r="L14" i="2"/>
  <c r="N13" i="2"/>
  <c r="M13" i="2"/>
  <c r="L13" i="2"/>
  <c r="AD7" i="6"/>
  <c r="AG7" i="6" s="1"/>
  <c r="K13" i="2"/>
  <c r="D9" i="2"/>
  <c r="AH3" i="6"/>
  <c r="K7" i="2"/>
  <c r="K12" i="2" s="1"/>
  <c r="AI2" i="6"/>
  <c r="AA3" i="6"/>
  <c r="AD3" i="6"/>
  <c r="AG3" i="6" s="1"/>
  <c r="AA8" i="6"/>
  <c r="AD8" i="6"/>
  <c r="AG8" i="6" s="1"/>
  <c r="AD6" i="6"/>
  <c r="AG6" i="6" s="1"/>
  <c r="AA6" i="6"/>
  <c r="AD12" i="6"/>
  <c r="AG12" i="6" s="1"/>
  <c r="AA12" i="6"/>
  <c r="AA10" i="6"/>
  <c r="AD10" i="6"/>
  <c r="AG10" i="6" s="1"/>
  <c r="AA11" i="6"/>
  <c r="AD11" i="6"/>
  <c r="AG11" i="6" s="1"/>
  <c r="AD9" i="6"/>
  <c r="AG9" i="6" s="1"/>
  <c r="AA9" i="6"/>
  <c r="AA2" i="6"/>
  <c r="AD2" i="6"/>
  <c r="AG2" i="6" s="1"/>
  <c r="AD4" i="6"/>
  <c r="AG4" i="6" s="1"/>
  <c r="AA4" i="6"/>
  <c r="AD13" i="6"/>
  <c r="AG13" i="6" s="1"/>
  <c r="AA13" i="6"/>
  <c r="AA5" i="6"/>
  <c r="AD5" i="6"/>
  <c r="AG5" i="6" s="1"/>
  <c r="P18" i="6"/>
  <c r="Q18" i="6" s="1"/>
  <c r="A5" i="6"/>
  <c r="AA7" i="6"/>
  <c r="R40" i="6"/>
  <c r="O3" i="6"/>
  <c r="K3" i="6"/>
  <c r="L3" i="6"/>
  <c r="G3" i="6"/>
  <c r="J3" i="6"/>
  <c r="F3" i="6"/>
  <c r="N3" i="6"/>
  <c r="I3" i="6"/>
  <c r="E3" i="6"/>
  <c r="M3" i="6"/>
  <c r="H3" i="6"/>
  <c r="D3" i="6"/>
  <c r="P4" i="6"/>
  <c r="B4" i="6"/>
  <c r="C4" i="6" s="1"/>
  <c r="P17" i="3"/>
  <c r="Q17" i="3" s="1"/>
  <c r="P3" i="3"/>
  <c r="B3" i="3"/>
  <c r="C3" i="3" s="1"/>
  <c r="M3" i="3" s="1"/>
  <c r="AD36" i="2"/>
  <c r="X36" i="2"/>
  <c r="AA36" i="2"/>
  <c r="AB2" i="3"/>
  <c r="AB3" i="3"/>
  <c r="AC3" i="3"/>
  <c r="AF3" i="3" s="1"/>
  <c r="A4" i="3"/>
  <c r="R38" i="3"/>
  <c r="C2" i="3"/>
  <c r="S5" i="5"/>
  <c r="Q6" i="6"/>
  <c r="S6" i="6"/>
  <c r="X10" i="5"/>
  <c r="X13" i="6"/>
  <c r="X7" i="6"/>
  <c r="T6" i="6"/>
  <c r="AC35" i="2"/>
  <c r="X9" i="5"/>
  <c r="X6" i="6"/>
  <c r="X11" i="5"/>
  <c r="U4" i="5"/>
  <c r="U3" i="3"/>
  <c r="X9" i="6"/>
  <c r="R5" i="5"/>
  <c r="T5" i="6"/>
  <c r="U4" i="6"/>
  <c r="Q6" i="5"/>
  <c r="AJ6" i="5" s="1"/>
  <c r="Z35" i="2"/>
  <c r="AB36" i="2"/>
  <c r="X3" i="6"/>
  <c r="S6" i="5"/>
  <c r="R5" i="6"/>
  <c r="X3" i="5"/>
  <c r="X13" i="5"/>
  <c r="X5" i="5"/>
  <c r="X8" i="6"/>
  <c r="T5" i="5"/>
  <c r="R4" i="3"/>
  <c r="X4" i="5"/>
  <c r="X4" i="6"/>
  <c r="V36" i="2"/>
  <c r="X12" i="5"/>
  <c r="X10" i="6"/>
  <c r="X6" i="5"/>
  <c r="X8" i="5"/>
  <c r="X11" i="6"/>
  <c r="T4" i="3"/>
  <c r="X7" i="5"/>
  <c r="W35" i="2"/>
  <c r="X2" i="6"/>
  <c r="T6" i="5"/>
  <c r="X12" i="6"/>
  <c r="AJ6" i="6"/>
  <c r="Y36" i="2"/>
  <c r="Q5" i="3"/>
  <c r="X5" i="6"/>
  <c r="S5" i="6"/>
  <c r="S4" i="3"/>
  <c r="W34" i="2"/>
  <c r="X2" i="5"/>
  <c r="R5" i="3"/>
  <c r="T5" i="3"/>
  <c r="S5" i="3"/>
  <c r="AJ5" i="3"/>
  <c r="R9" i="2" l="1"/>
  <c r="M8" i="2"/>
  <c r="E9" i="2"/>
  <c r="R8" i="2"/>
  <c r="R10" i="2"/>
  <c r="AC5" i="5"/>
  <c r="AF5" i="5" s="1"/>
  <c r="AB5" i="5"/>
  <c r="E10" i="2"/>
  <c r="M10" i="2"/>
  <c r="F10" i="2"/>
  <c r="E8" i="2"/>
  <c r="M9" i="2"/>
  <c r="AC5" i="6"/>
  <c r="AF5" i="6" s="1"/>
  <c r="AB5" i="6"/>
  <c r="S9" i="2"/>
  <c r="S8" i="2"/>
  <c r="N9" i="2"/>
  <c r="N8" i="2"/>
  <c r="L7" i="2"/>
  <c r="L12" i="2" s="1"/>
  <c r="Q12" i="2"/>
  <c r="A6" i="5"/>
  <c r="P19" i="5"/>
  <c r="Q19" i="5" s="1"/>
  <c r="R41" i="5"/>
  <c r="K4" i="5"/>
  <c r="G4" i="5"/>
  <c r="L4" i="5"/>
  <c r="F4" i="5"/>
  <c r="J4" i="5"/>
  <c r="E4" i="5"/>
  <c r="N4" i="5"/>
  <c r="I4" i="5"/>
  <c r="D4" i="5"/>
  <c r="M4" i="5"/>
  <c r="H4" i="5"/>
  <c r="P5" i="5"/>
  <c r="R7" i="2" s="1"/>
  <c r="B5" i="5"/>
  <c r="C5" i="5" s="1"/>
  <c r="AH4" i="5"/>
  <c r="AI3" i="5"/>
  <c r="F9" i="2"/>
  <c r="F8" i="2"/>
  <c r="P19" i="6"/>
  <c r="Q19" i="6" s="1"/>
  <c r="A6" i="6"/>
  <c r="K4" i="6"/>
  <c r="G4" i="6"/>
  <c r="M4" i="6"/>
  <c r="H4" i="6"/>
  <c r="L4" i="6"/>
  <c r="F4" i="6"/>
  <c r="J4" i="6"/>
  <c r="E4" i="6"/>
  <c r="N4" i="6"/>
  <c r="I4" i="6"/>
  <c r="D4" i="6"/>
  <c r="AH4" i="6"/>
  <c r="AI3" i="6"/>
  <c r="R41" i="6"/>
  <c r="P5" i="6"/>
  <c r="B5" i="6"/>
  <c r="C5" i="6" s="1"/>
  <c r="P18" i="3"/>
  <c r="Q18" i="3" s="1"/>
  <c r="P4" i="3"/>
  <c r="B4" i="3"/>
  <c r="C4" i="3" s="1"/>
  <c r="D7" i="2"/>
  <c r="AI2" i="3"/>
  <c r="AH3" i="3"/>
  <c r="AD37" i="2"/>
  <c r="X37" i="2"/>
  <c r="AA37" i="2"/>
  <c r="F3" i="3"/>
  <c r="N3" i="3"/>
  <c r="J3" i="3"/>
  <c r="O3" i="3"/>
  <c r="E3" i="3"/>
  <c r="H3" i="3"/>
  <c r="L3" i="3"/>
  <c r="G3" i="3"/>
  <c r="AC4" i="3"/>
  <c r="AF4" i="3" s="1"/>
  <c r="AB4" i="3"/>
  <c r="D3" i="3"/>
  <c r="I3" i="3"/>
  <c r="K3" i="3"/>
  <c r="A5" i="3"/>
  <c r="R39" i="3"/>
  <c r="N2" i="3"/>
  <c r="V12" i="3" s="1"/>
  <c r="K2" i="3"/>
  <c r="V9" i="3" s="1"/>
  <c r="I2" i="3"/>
  <c r="F2" i="3"/>
  <c r="E2" i="3"/>
  <c r="O2" i="3"/>
  <c r="M2" i="3"/>
  <c r="V11" i="3" s="1"/>
  <c r="L2" i="3"/>
  <c r="V10" i="3" s="1"/>
  <c r="J2" i="3"/>
  <c r="H2" i="3"/>
  <c r="G2" i="3"/>
  <c r="D2" i="3"/>
  <c r="V2" i="3" s="1"/>
  <c r="Y2" i="3"/>
  <c r="W11" i="3"/>
  <c r="Y9" i="3"/>
  <c r="U5" i="6"/>
  <c r="Y12" i="3"/>
  <c r="AK9" i="3"/>
  <c r="R6" i="5"/>
  <c r="AK10" i="3"/>
  <c r="Q7" i="6"/>
  <c r="S7" i="6" s="1"/>
  <c r="AK2" i="3"/>
  <c r="Z36" i="2"/>
  <c r="AK11" i="3"/>
  <c r="W9" i="3"/>
  <c r="R6" i="6"/>
  <c r="AC36" i="2"/>
  <c r="V37" i="2"/>
  <c r="AJ7" i="6"/>
  <c r="U5" i="3"/>
  <c r="T7" i="6"/>
  <c r="W10" i="3"/>
  <c r="Z2" i="3"/>
  <c r="Y11" i="3"/>
  <c r="Y10" i="3"/>
  <c r="Z9" i="3"/>
  <c r="Y37" i="2"/>
  <c r="AB37" i="2"/>
  <c r="AK12" i="3"/>
  <c r="U5" i="5"/>
  <c r="W12" i="3"/>
  <c r="Q7" i="5"/>
  <c r="Q6" i="3"/>
  <c r="Z11" i="3"/>
  <c r="W36" i="2"/>
  <c r="Z12" i="3"/>
  <c r="W2" i="3"/>
  <c r="U4" i="3"/>
  <c r="Z10" i="3"/>
  <c r="AJ7" i="5"/>
  <c r="S7" i="5"/>
  <c r="T7" i="5"/>
  <c r="AJ6" i="3"/>
  <c r="T6" i="3"/>
  <c r="S6" i="3"/>
  <c r="AB6" i="6" l="1"/>
  <c r="N10" i="2"/>
  <c r="AC6" i="6"/>
  <c r="AF6" i="6" s="1"/>
  <c r="AC6" i="5"/>
  <c r="AF6" i="5" s="1"/>
  <c r="S10" i="2"/>
  <c r="AB6" i="5"/>
  <c r="D15" i="2"/>
  <c r="M7" i="2"/>
  <c r="M12" i="2" s="1"/>
  <c r="R12" i="2"/>
  <c r="A7" i="5"/>
  <c r="P20" i="5"/>
  <c r="Q20" i="5" s="1"/>
  <c r="B6" i="5"/>
  <c r="C6" i="5" s="1"/>
  <c r="P6" i="5"/>
  <c r="S7" i="2" s="1"/>
  <c r="L5" i="5"/>
  <c r="H5" i="5"/>
  <c r="D5" i="5"/>
  <c r="I5" i="5"/>
  <c r="M5" i="5"/>
  <c r="G5" i="5"/>
  <c r="K5" i="5"/>
  <c r="F5" i="5"/>
  <c r="J5" i="5"/>
  <c r="E5" i="5"/>
  <c r="AH5" i="5"/>
  <c r="AI4" i="5"/>
  <c r="R42" i="5"/>
  <c r="D14" i="2"/>
  <c r="D13" i="2"/>
  <c r="G9" i="2"/>
  <c r="G8" i="2"/>
  <c r="D12" i="2"/>
  <c r="A7" i="6"/>
  <c r="P20" i="6"/>
  <c r="Q20" i="6" s="1"/>
  <c r="R42" i="6"/>
  <c r="B6" i="6"/>
  <c r="C6" i="6" s="1"/>
  <c r="P6" i="6"/>
  <c r="L5" i="6"/>
  <c r="H5" i="6"/>
  <c r="D5" i="6"/>
  <c r="J5" i="6"/>
  <c r="E5" i="6"/>
  <c r="I5" i="6"/>
  <c r="M5" i="6"/>
  <c r="G5" i="6"/>
  <c r="K5" i="6"/>
  <c r="F5" i="6"/>
  <c r="AH5" i="6"/>
  <c r="AI4" i="6"/>
  <c r="P19" i="3"/>
  <c r="Q19" i="3" s="1"/>
  <c r="B5" i="3"/>
  <c r="C5" i="3" s="1"/>
  <c r="P5" i="3"/>
  <c r="AI3" i="3"/>
  <c r="E7" i="2"/>
  <c r="E12" i="2" s="1"/>
  <c r="AH4" i="3"/>
  <c r="AD50" i="2"/>
  <c r="AD52" i="2"/>
  <c r="AD48" i="2"/>
  <c r="AD51" i="2"/>
  <c r="AD53" i="2"/>
  <c r="AD49" i="2"/>
  <c r="AD47" i="2"/>
  <c r="AA50" i="2"/>
  <c r="AA48" i="2"/>
  <c r="AA53" i="2"/>
  <c r="AA51" i="2"/>
  <c r="AA47" i="2"/>
  <c r="AA49" i="2"/>
  <c r="AA52" i="2"/>
  <c r="AD38" i="2"/>
  <c r="X38" i="2"/>
  <c r="AA38" i="2"/>
  <c r="V6" i="3"/>
  <c r="V8" i="3"/>
  <c r="V3" i="3"/>
  <c r="V5" i="3"/>
  <c r="V4" i="3"/>
  <c r="V7" i="3"/>
  <c r="V13" i="3"/>
  <c r="AB5" i="3"/>
  <c r="AC5" i="3"/>
  <c r="AF5" i="3" s="1"/>
  <c r="A6" i="3"/>
  <c r="R40" i="3"/>
  <c r="N4" i="3"/>
  <c r="I4" i="3"/>
  <c r="D4" i="3"/>
  <c r="M4" i="3"/>
  <c r="J4" i="3"/>
  <c r="F4" i="3"/>
  <c r="K4" i="3"/>
  <c r="G4" i="3"/>
  <c r="L4" i="3"/>
  <c r="H4" i="3"/>
  <c r="E4" i="3"/>
  <c r="Z13" i="3"/>
  <c r="AK4" i="3"/>
  <c r="AB51" i="2"/>
  <c r="AB50" i="2"/>
  <c r="AC37" i="2"/>
  <c r="Z6" i="3"/>
  <c r="Y48" i="2"/>
  <c r="W13" i="3"/>
  <c r="X12" i="3"/>
  <c r="R7" i="6"/>
  <c r="AB48" i="2"/>
  <c r="AK3" i="3"/>
  <c r="Y49" i="2"/>
  <c r="U6" i="6"/>
  <c r="X9" i="3"/>
  <c r="AK6" i="3"/>
  <c r="X10" i="3"/>
  <c r="AK5" i="3"/>
  <c r="Z7" i="3"/>
  <c r="Q7" i="3"/>
  <c r="Z8" i="3"/>
  <c r="Y5" i="3"/>
  <c r="Y53" i="2"/>
  <c r="AB49" i="2"/>
  <c r="AC49" i="2"/>
  <c r="W3" i="3"/>
  <c r="Z49" i="2"/>
  <c r="Q8" i="5"/>
  <c r="W37" i="2"/>
  <c r="AB52" i="2"/>
  <c r="Y52" i="2"/>
  <c r="Z5" i="3"/>
  <c r="U6" i="5"/>
  <c r="AK8" i="3"/>
  <c r="AK7" i="3"/>
  <c r="Y38" i="2"/>
  <c r="Z4" i="3"/>
  <c r="W4" i="3"/>
  <c r="AC53" i="2"/>
  <c r="Z37" i="2"/>
  <c r="Y4" i="3"/>
  <c r="Y13" i="3"/>
  <c r="Z47" i="2"/>
  <c r="W8" i="3"/>
  <c r="Q8" i="6"/>
  <c r="Y50" i="2"/>
  <c r="Y6" i="3"/>
  <c r="AB47" i="2"/>
  <c r="R7" i="5"/>
  <c r="X2" i="3"/>
  <c r="AB38" i="2"/>
  <c r="Y8" i="3"/>
  <c r="Y47" i="2"/>
  <c r="Y7" i="3"/>
  <c r="Z3" i="3"/>
  <c r="S8" i="6"/>
  <c r="Y51" i="2"/>
  <c r="X11" i="3"/>
  <c r="R6" i="3"/>
  <c r="AB53" i="2"/>
  <c r="W5" i="3"/>
  <c r="Z52" i="2"/>
  <c r="AK13" i="3"/>
  <c r="S8" i="5"/>
  <c r="AJ7" i="3"/>
  <c r="Y3" i="3"/>
  <c r="W7" i="3"/>
  <c r="W6" i="3"/>
  <c r="V38" i="2"/>
  <c r="AC51" i="2"/>
  <c r="AC50" i="2"/>
  <c r="AC47" i="2"/>
  <c r="Z51" i="2"/>
  <c r="AC48" i="2"/>
  <c r="AJ8" i="6"/>
  <c r="AA7" i="3" l="1"/>
  <c r="AC7" i="5"/>
  <c r="AF7" i="5" s="1"/>
  <c r="AB7" i="5"/>
  <c r="G10" i="2"/>
  <c r="AC7" i="6"/>
  <c r="AF7" i="6" s="1"/>
  <c r="AB7" i="6"/>
  <c r="E15" i="2"/>
  <c r="F15" i="2"/>
  <c r="H15" i="2"/>
  <c r="G15" i="2"/>
  <c r="I15" i="2"/>
  <c r="N7" i="2"/>
  <c r="N12" i="2" s="1"/>
  <c r="S12" i="2"/>
  <c r="A8" i="5"/>
  <c r="P21" i="5"/>
  <c r="Q21" i="5" s="1"/>
  <c r="R43" i="5"/>
  <c r="AH6" i="5"/>
  <c r="AI5" i="5"/>
  <c r="J6" i="5"/>
  <c r="F6" i="5"/>
  <c r="L6" i="5"/>
  <c r="G6" i="5"/>
  <c r="K6" i="5"/>
  <c r="E6" i="5"/>
  <c r="I6" i="5"/>
  <c r="D6" i="5"/>
  <c r="H6" i="5"/>
  <c r="P7" i="5"/>
  <c r="B7" i="5"/>
  <c r="C7" i="5" s="1"/>
  <c r="I14" i="2"/>
  <c r="I13" i="2"/>
  <c r="H14" i="2"/>
  <c r="H13" i="2"/>
  <c r="G14" i="2"/>
  <c r="G13" i="2"/>
  <c r="F14" i="2"/>
  <c r="F13" i="2"/>
  <c r="E14" i="2"/>
  <c r="E13" i="2"/>
  <c r="P21" i="6"/>
  <c r="Q21" i="6" s="1"/>
  <c r="A8" i="6"/>
  <c r="AH6" i="6"/>
  <c r="AI5" i="6"/>
  <c r="P7" i="6"/>
  <c r="B7" i="6"/>
  <c r="C7" i="6" s="1"/>
  <c r="J6" i="6"/>
  <c r="F6" i="6"/>
  <c r="H6" i="6"/>
  <c r="L6" i="6"/>
  <c r="G6" i="6"/>
  <c r="K6" i="6"/>
  <c r="E6" i="6"/>
  <c r="I6" i="6"/>
  <c r="D6" i="6"/>
  <c r="R43" i="6"/>
  <c r="P20" i="3"/>
  <c r="Q20" i="3" s="1"/>
  <c r="B6" i="3"/>
  <c r="C6" i="3" s="1"/>
  <c r="P6" i="3"/>
  <c r="F7" i="2"/>
  <c r="F12" i="2" s="1"/>
  <c r="AH5" i="3"/>
  <c r="AI4" i="3"/>
  <c r="X49" i="2"/>
  <c r="X51" i="2"/>
  <c r="X50" i="2"/>
  <c r="X48" i="2"/>
  <c r="X47" i="2"/>
  <c r="X52" i="2"/>
  <c r="X53" i="2"/>
  <c r="AD39" i="2"/>
  <c r="X39" i="2"/>
  <c r="AA39" i="2"/>
  <c r="AC6" i="3"/>
  <c r="AF6" i="3" s="1"/>
  <c r="AB6" i="3"/>
  <c r="A7" i="3"/>
  <c r="R41" i="3"/>
  <c r="J5" i="3"/>
  <c r="F5" i="3"/>
  <c r="K5" i="3"/>
  <c r="G5" i="3"/>
  <c r="L5" i="3"/>
  <c r="H5" i="3"/>
  <c r="E5" i="3"/>
  <c r="M5" i="3"/>
  <c r="I5" i="3"/>
  <c r="D5" i="3"/>
  <c r="AD11" i="3"/>
  <c r="AG11" i="3" s="1"/>
  <c r="AD10" i="3"/>
  <c r="AG10" i="3" s="1"/>
  <c r="AD9" i="3"/>
  <c r="AG9" i="3" s="1"/>
  <c r="AD13" i="3"/>
  <c r="AG13" i="3" s="1"/>
  <c r="AD12" i="3"/>
  <c r="AG12" i="3" s="1"/>
  <c r="AA11" i="3"/>
  <c r="AA9" i="3"/>
  <c r="AA13" i="3"/>
  <c r="AA12" i="3"/>
  <c r="AA10" i="3"/>
  <c r="T8" i="6"/>
  <c r="V47" i="2"/>
  <c r="Z38" i="2"/>
  <c r="Z50" i="2"/>
  <c r="V39" i="2"/>
  <c r="X4" i="3"/>
  <c r="U7" i="5"/>
  <c r="W48" i="2"/>
  <c r="V48" i="2"/>
  <c r="Z48" i="2"/>
  <c r="T8" i="5"/>
  <c r="S7" i="3"/>
  <c r="V50" i="2"/>
  <c r="U7" i="6"/>
  <c r="Y39" i="2"/>
  <c r="R8" i="6"/>
  <c r="X8" i="3"/>
  <c r="Q9" i="6"/>
  <c r="S9" i="6" s="1"/>
  <c r="X7" i="3"/>
  <c r="AC52" i="2"/>
  <c r="W51" i="2"/>
  <c r="R9" i="6"/>
  <c r="Q8" i="3"/>
  <c r="V53" i="2"/>
  <c r="Z53" i="2"/>
  <c r="AJ8" i="3"/>
  <c r="R8" i="5"/>
  <c r="V49" i="2"/>
  <c r="Q9" i="5"/>
  <c r="AB39" i="2"/>
  <c r="V52" i="2"/>
  <c r="V51" i="2"/>
  <c r="U6" i="3"/>
  <c r="X3" i="3"/>
  <c r="W50" i="2"/>
  <c r="W52" i="2"/>
  <c r="AJ9" i="6"/>
  <c r="W49" i="2"/>
  <c r="W38" i="2"/>
  <c r="X6" i="3"/>
  <c r="AJ8" i="5"/>
  <c r="W53" i="2"/>
  <c r="R7" i="3"/>
  <c r="W47" i="2"/>
  <c r="AC38" i="2"/>
  <c r="T7" i="3"/>
  <c r="X13" i="3"/>
  <c r="X5" i="3"/>
  <c r="T9" i="6"/>
  <c r="S9" i="5"/>
  <c r="AJ9" i="5"/>
  <c r="H9" i="2" l="1"/>
  <c r="H8" i="2"/>
  <c r="AB8" i="6"/>
  <c r="AC8" i="6"/>
  <c r="AF8" i="6" s="1"/>
  <c r="AB8" i="5"/>
  <c r="AC8" i="5"/>
  <c r="AF8" i="5" s="1"/>
  <c r="H10" i="2"/>
  <c r="A9" i="5"/>
  <c r="P22" i="5"/>
  <c r="Q22" i="5" s="1"/>
  <c r="AH7" i="5"/>
  <c r="AI6" i="5"/>
  <c r="R44" i="5"/>
  <c r="P8" i="5"/>
  <c r="B8" i="5"/>
  <c r="C8" i="5" s="1"/>
  <c r="I7" i="5"/>
  <c r="E7" i="5"/>
  <c r="K7" i="5"/>
  <c r="F7" i="5"/>
  <c r="J7" i="5"/>
  <c r="D7" i="5"/>
  <c r="H7" i="5"/>
  <c r="G7" i="5"/>
  <c r="AB9" i="6"/>
  <c r="AC9" i="6"/>
  <c r="AF9" i="6" s="1"/>
  <c r="A9" i="6"/>
  <c r="P22" i="6"/>
  <c r="Q22" i="6" s="1"/>
  <c r="R44" i="6"/>
  <c r="I7" i="6"/>
  <c r="E7" i="6"/>
  <c r="G7" i="6"/>
  <c r="K7" i="6"/>
  <c r="F7" i="6"/>
  <c r="J7" i="6"/>
  <c r="D7" i="6"/>
  <c r="H7" i="6"/>
  <c r="AH7" i="6"/>
  <c r="AI6" i="6"/>
  <c r="B8" i="6"/>
  <c r="C8" i="6" s="1"/>
  <c r="P8" i="6"/>
  <c r="P21" i="3"/>
  <c r="Q21" i="3" s="1"/>
  <c r="P7" i="3"/>
  <c r="B7" i="3"/>
  <c r="C7" i="3" s="1"/>
  <c r="G7" i="2"/>
  <c r="G12" i="2" s="1"/>
  <c r="AH6" i="3"/>
  <c r="AI5" i="3"/>
  <c r="AD5" i="3"/>
  <c r="AG5" i="3" s="1"/>
  <c r="AA5" i="3"/>
  <c r="AD6" i="3"/>
  <c r="AG6" i="3" s="1"/>
  <c r="AA6" i="3"/>
  <c r="AD3" i="3"/>
  <c r="AG3" i="3" s="1"/>
  <c r="AA3" i="3"/>
  <c r="AA4" i="3"/>
  <c r="AD4" i="3"/>
  <c r="AG4" i="3" s="1"/>
  <c r="AD40" i="2"/>
  <c r="X40" i="2"/>
  <c r="AD7" i="3"/>
  <c r="AG7" i="3" s="1"/>
  <c r="AD8" i="3"/>
  <c r="AG8" i="3" s="1"/>
  <c r="AA8" i="3"/>
  <c r="AA40" i="2"/>
  <c r="AC7" i="3"/>
  <c r="AF7" i="3" s="1"/>
  <c r="AB7" i="3"/>
  <c r="A8" i="3"/>
  <c r="R42" i="3"/>
  <c r="J6" i="3"/>
  <c r="F6" i="3"/>
  <c r="K6" i="3"/>
  <c r="G6" i="3"/>
  <c r="L6" i="3"/>
  <c r="H6" i="3"/>
  <c r="E6" i="3"/>
  <c r="I6" i="3"/>
  <c r="D6" i="3"/>
  <c r="AD2" i="3"/>
  <c r="AG2" i="3" s="1"/>
  <c r="AA2" i="3"/>
  <c r="AB40" i="2"/>
  <c r="Q10" i="5"/>
  <c r="W39" i="2"/>
  <c r="U8" i="5"/>
  <c r="U7" i="3"/>
  <c r="Z39" i="2"/>
  <c r="AC39" i="2"/>
  <c r="R8" i="3"/>
  <c r="Q9" i="3"/>
  <c r="S9" i="3" s="1"/>
  <c r="R9" i="5"/>
  <c r="U9" i="6"/>
  <c r="U8" i="6"/>
  <c r="S8" i="3"/>
  <c r="V40" i="2"/>
  <c r="AJ10" i="5"/>
  <c r="Q10" i="6"/>
  <c r="AJ9" i="3"/>
  <c r="S10" i="5"/>
  <c r="T8" i="3"/>
  <c r="Y40" i="2"/>
  <c r="T9" i="5"/>
  <c r="T10" i="6"/>
  <c r="I8" i="2" l="1"/>
  <c r="AB9" i="5"/>
  <c r="AC9" i="5"/>
  <c r="AF9" i="5" s="1"/>
  <c r="I10" i="2"/>
  <c r="AB8" i="3"/>
  <c r="I9" i="2"/>
  <c r="A10" i="5"/>
  <c r="P23" i="5"/>
  <c r="Q23" i="5" s="1"/>
  <c r="P9" i="5"/>
  <c r="B9" i="5"/>
  <c r="C9" i="5" s="1"/>
  <c r="R45" i="5"/>
  <c r="I8" i="5"/>
  <c r="E8" i="5"/>
  <c r="F8" i="5"/>
  <c r="J8" i="5"/>
  <c r="D8" i="5"/>
  <c r="H8" i="5"/>
  <c r="G8" i="5"/>
  <c r="AH8" i="5"/>
  <c r="AI7" i="5"/>
  <c r="A10" i="6"/>
  <c r="P23" i="6"/>
  <c r="Q23" i="6" s="1"/>
  <c r="AH8" i="6"/>
  <c r="AI7" i="6"/>
  <c r="J8" i="6"/>
  <c r="F8" i="6"/>
  <c r="I8" i="6"/>
  <c r="E8" i="6"/>
  <c r="H8" i="6"/>
  <c r="G8" i="6"/>
  <c r="D8" i="6"/>
  <c r="R45" i="6"/>
  <c r="P9" i="6"/>
  <c r="B9" i="6"/>
  <c r="C9" i="6" s="1"/>
  <c r="P22" i="3"/>
  <c r="Q22" i="3" s="1"/>
  <c r="H7" i="2"/>
  <c r="H12" i="2" s="1"/>
  <c r="AH7" i="3"/>
  <c r="AI6" i="3"/>
  <c r="B8" i="3"/>
  <c r="C8" i="3" s="1"/>
  <c r="P8" i="3"/>
  <c r="AD41" i="2"/>
  <c r="X41" i="2"/>
  <c r="AA41" i="2"/>
  <c r="AC8" i="3"/>
  <c r="AF8" i="3" s="1"/>
  <c r="A9" i="3"/>
  <c r="K7" i="3"/>
  <c r="G7" i="3"/>
  <c r="H7" i="3"/>
  <c r="E7" i="3"/>
  <c r="I7" i="3"/>
  <c r="J7" i="3"/>
  <c r="F7" i="3"/>
  <c r="D7" i="3"/>
  <c r="R43" i="3"/>
  <c r="AJ10" i="6"/>
  <c r="R10" i="5"/>
  <c r="S10" i="6"/>
  <c r="V41" i="2"/>
  <c r="Z40" i="2"/>
  <c r="AC40" i="2"/>
  <c r="W40" i="2"/>
  <c r="R9" i="3"/>
  <c r="Q11" i="6"/>
  <c r="R10" i="6"/>
  <c r="Q10" i="3"/>
  <c r="T11" i="6"/>
  <c r="Y41" i="2"/>
  <c r="U8" i="3"/>
  <c r="AJ10" i="3"/>
  <c r="T10" i="5"/>
  <c r="AB41" i="2"/>
  <c r="Q11" i="5"/>
  <c r="U9" i="5"/>
  <c r="T9" i="3"/>
  <c r="S10" i="3"/>
  <c r="S11" i="5"/>
  <c r="AJ11" i="6"/>
  <c r="AC10" i="6" l="1"/>
  <c r="AF10" i="6" s="1"/>
  <c r="AB10" i="6"/>
  <c r="AC10" i="5"/>
  <c r="AF10" i="5" s="1"/>
  <c r="AB10" i="5"/>
  <c r="A11" i="5"/>
  <c r="P24" i="5"/>
  <c r="Q24" i="5" s="1"/>
  <c r="F9" i="5"/>
  <c r="G9" i="5"/>
  <c r="E9" i="5"/>
  <c r="I9" i="5"/>
  <c r="D9" i="5"/>
  <c r="H9" i="5"/>
  <c r="R46" i="5"/>
  <c r="AH9" i="5"/>
  <c r="AI8" i="5"/>
  <c r="P10" i="5"/>
  <c r="B10" i="5"/>
  <c r="C10" i="5" s="1"/>
  <c r="P24" i="6"/>
  <c r="Q24" i="6" s="1"/>
  <c r="A11" i="6"/>
  <c r="R46" i="6"/>
  <c r="G9" i="6"/>
  <c r="F9" i="6"/>
  <c r="I9" i="6"/>
  <c r="H9" i="6"/>
  <c r="E9" i="6"/>
  <c r="D9" i="6"/>
  <c r="AH9" i="6"/>
  <c r="AI8" i="6"/>
  <c r="P10" i="6"/>
  <c r="B10" i="6"/>
  <c r="C10" i="6" s="1"/>
  <c r="P23" i="3"/>
  <c r="Q23" i="3" s="1"/>
  <c r="AI7" i="3"/>
  <c r="I7" i="2"/>
  <c r="I12" i="2" s="1"/>
  <c r="AH8" i="3"/>
  <c r="P9" i="3"/>
  <c r="B9" i="3"/>
  <c r="C9" i="3" s="1"/>
  <c r="AD42" i="2"/>
  <c r="X42" i="2"/>
  <c r="AA42" i="2"/>
  <c r="AB9" i="3"/>
  <c r="AC9" i="3"/>
  <c r="AF9" i="3" s="1"/>
  <c r="A10" i="3"/>
  <c r="R44" i="3"/>
  <c r="G8" i="3"/>
  <c r="J8" i="3"/>
  <c r="F8" i="3"/>
  <c r="I8" i="3"/>
  <c r="E8" i="3"/>
  <c r="H8" i="3"/>
  <c r="D8" i="3"/>
  <c r="Z41" i="2"/>
  <c r="U10" i="5"/>
  <c r="Q11" i="3"/>
  <c r="AJ11" i="3"/>
  <c r="S11" i="6"/>
  <c r="Q12" i="6"/>
  <c r="R10" i="3"/>
  <c r="Q12" i="5"/>
  <c r="U9" i="3"/>
  <c r="T10" i="3"/>
  <c r="S11" i="3"/>
  <c r="AJ11" i="5"/>
  <c r="AC41" i="2"/>
  <c r="R11" i="5"/>
  <c r="W41" i="2"/>
  <c r="U10" i="6"/>
  <c r="V42" i="2"/>
  <c r="T11" i="3"/>
  <c r="AB42" i="2"/>
  <c r="Q13" i="6"/>
  <c r="AJ12" i="5"/>
  <c r="R11" i="6"/>
  <c r="T11" i="5"/>
  <c r="Y42" i="2"/>
  <c r="AJ12" i="6"/>
  <c r="T12" i="6"/>
  <c r="Q13" i="5"/>
  <c r="T12" i="5"/>
  <c r="S12" i="5"/>
  <c r="S13" i="6"/>
  <c r="AJ13" i="5"/>
  <c r="AC11" i="5" l="1"/>
  <c r="AF11" i="5" s="1"/>
  <c r="AB11" i="5"/>
  <c r="AB11" i="6"/>
  <c r="AC11" i="6"/>
  <c r="AF11" i="6" s="1"/>
  <c r="P25" i="5"/>
  <c r="Q25" i="5" s="1"/>
  <c r="A12" i="5"/>
  <c r="P26" i="5"/>
  <c r="Q26" i="5" s="1"/>
  <c r="A13" i="5"/>
  <c r="H10" i="5"/>
  <c r="D10" i="5"/>
  <c r="G10" i="5"/>
  <c r="F10" i="5"/>
  <c r="E10" i="5"/>
  <c r="P11" i="5"/>
  <c r="B11" i="5"/>
  <c r="C11" i="5" s="1"/>
  <c r="AH10" i="5"/>
  <c r="AI9" i="5"/>
  <c r="P25" i="6"/>
  <c r="Q25" i="6" s="1"/>
  <c r="A12" i="6"/>
  <c r="A13" i="6"/>
  <c r="P26" i="6"/>
  <c r="Q26" i="6" s="1"/>
  <c r="AH10" i="6"/>
  <c r="AI9" i="6"/>
  <c r="P11" i="6"/>
  <c r="B11" i="6"/>
  <c r="C11" i="6" s="1"/>
  <c r="E10" i="6"/>
  <c r="H10" i="6"/>
  <c r="D10" i="6"/>
  <c r="G10" i="6"/>
  <c r="F10" i="6"/>
  <c r="P24" i="3"/>
  <c r="Q24" i="3" s="1"/>
  <c r="AH9" i="3"/>
  <c r="AI8" i="3"/>
  <c r="B10" i="3"/>
  <c r="C10" i="3" s="1"/>
  <c r="P10" i="3"/>
  <c r="AD43" i="2"/>
  <c r="X43" i="2"/>
  <c r="AA43" i="2"/>
  <c r="AC10" i="3"/>
  <c r="AF10" i="3" s="1"/>
  <c r="AB10" i="3"/>
  <c r="A11" i="3"/>
  <c r="G9" i="3"/>
  <c r="F9" i="3"/>
  <c r="I9" i="3"/>
  <c r="D9" i="3"/>
  <c r="H9" i="3"/>
  <c r="E9" i="3"/>
  <c r="R45" i="3"/>
  <c r="AJ13" i="6"/>
  <c r="W42" i="2"/>
  <c r="AB43" i="2"/>
  <c r="Q12" i="3"/>
  <c r="AC42" i="2"/>
  <c r="T12" i="3"/>
  <c r="S12" i="6"/>
  <c r="Y43" i="2"/>
  <c r="T13" i="5"/>
  <c r="R11" i="3"/>
  <c r="AJ12" i="3"/>
  <c r="T13" i="6"/>
  <c r="S12" i="3"/>
  <c r="V43" i="2"/>
  <c r="U11" i="5"/>
  <c r="U10" i="3"/>
  <c r="R12" i="6"/>
  <c r="R13" i="6"/>
  <c r="U11" i="6"/>
  <c r="Z42" i="2"/>
  <c r="S13" i="5"/>
  <c r="R12" i="5"/>
  <c r="R13" i="5"/>
  <c r="AC12" i="5" l="1"/>
  <c r="AF12" i="5" s="1"/>
  <c r="AB12" i="5"/>
  <c r="AB12" i="6"/>
  <c r="AC12" i="6"/>
  <c r="AF12" i="6" s="1"/>
  <c r="AB13" i="6"/>
  <c r="AC13" i="6"/>
  <c r="AF13" i="6" s="1"/>
  <c r="AB13" i="5"/>
  <c r="AC13" i="5"/>
  <c r="AF13" i="5" s="1"/>
  <c r="P13" i="5"/>
  <c r="B13" i="5"/>
  <c r="C13" i="5" s="1"/>
  <c r="AH11" i="5"/>
  <c r="AI10" i="5"/>
  <c r="P12" i="5"/>
  <c r="B12" i="5"/>
  <c r="C12" i="5" s="1"/>
  <c r="G11" i="5"/>
  <c r="F11" i="5"/>
  <c r="E11" i="5"/>
  <c r="D11" i="5"/>
  <c r="P12" i="6"/>
  <c r="B12" i="6"/>
  <c r="C12" i="6" s="1"/>
  <c r="D11" i="6"/>
  <c r="G11" i="6"/>
  <c r="F11" i="6"/>
  <c r="E11" i="6"/>
  <c r="P13" i="6"/>
  <c r="B13" i="6"/>
  <c r="C13" i="6" s="1"/>
  <c r="AH11" i="6"/>
  <c r="AI10" i="6"/>
  <c r="P25" i="3"/>
  <c r="Q25" i="3" s="1"/>
  <c r="AH10" i="3"/>
  <c r="AI9" i="3"/>
  <c r="P11" i="3"/>
  <c r="B11" i="3"/>
  <c r="C11" i="3" s="1"/>
  <c r="AD45" i="2"/>
  <c r="AD44" i="2"/>
  <c r="X44" i="2"/>
  <c r="AA44" i="2"/>
  <c r="AA45" i="2"/>
  <c r="AB11" i="3"/>
  <c r="AC11" i="3"/>
  <c r="AF11" i="3" s="1"/>
  <c r="A12" i="3"/>
  <c r="R46" i="3"/>
  <c r="F10" i="3"/>
  <c r="G10" i="3"/>
  <c r="H10" i="3"/>
  <c r="E10" i="3"/>
  <c r="D10" i="3"/>
  <c r="U11" i="3"/>
  <c r="V44" i="2"/>
  <c r="W43" i="2"/>
  <c r="U12" i="6"/>
  <c r="Y44" i="2"/>
  <c r="U13" i="6"/>
  <c r="AB45" i="2"/>
  <c r="AB44" i="2"/>
  <c r="U12" i="5"/>
  <c r="R12" i="3"/>
  <c r="AC43" i="2"/>
  <c r="Y45" i="2"/>
  <c r="Q13" i="3"/>
  <c r="S13" i="3" s="1"/>
  <c r="U13" i="5"/>
  <c r="AJ13" i="3"/>
  <c r="Z43" i="2"/>
  <c r="E12" i="5" l="1"/>
  <c r="D12" i="5"/>
  <c r="F12" i="5"/>
  <c r="D13" i="5"/>
  <c r="E13" i="5"/>
  <c r="F13" i="5"/>
  <c r="AH12" i="5"/>
  <c r="AI11" i="5"/>
  <c r="AH13" i="5"/>
  <c r="AI12" i="5"/>
  <c r="E13" i="6"/>
  <c r="D13" i="6"/>
  <c r="F13" i="6"/>
  <c r="AH13" i="6"/>
  <c r="AI12" i="6"/>
  <c r="D12" i="6"/>
  <c r="F12" i="6"/>
  <c r="E12" i="6"/>
  <c r="AH12" i="6"/>
  <c r="AI11" i="6"/>
  <c r="P26" i="3"/>
  <c r="Q26" i="3" s="1"/>
  <c r="B12" i="3"/>
  <c r="C12" i="3" s="1"/>
  <c r="P12" i="3"/>
  <c r="AH11" i="3"/>
  <c r="AI10" i="3"/>
  <c r="X45" i="2"/>
  <c r="AC12" i="3"/>
  <c r="AF12" i="3" s="1"/>
  <c r="AB12" i="3"/>
  <c r="A13" i="3"/>
  <c r="G11" i="3"/>
  <c r="F11" i="3"/>
  <c r="D11" i="3"/>
  <c r="E11" i="3"/>
  <c r="T13" i="3"/>
  <c r="Z45" i="2"/>
  <c r="W44" i="2"/>
  <c r="U12" i="3"/>
  <c r="Z44" i="2"/>
  <c r="AC45" i="2"/>
  <c r="V45" i="2"/>
  <c r="AC44" i="2"/>
  <c r="R13" i="3"/>
  <c r="AH12" i="3" l="1"/>
  <c r="AI11" i="3"/>
  <c r="B13" i="3"/>
  <c r="C13" i="3" s="1"/>
  <c r="P13" i="3"/>
  <c r="AB13" i="3"/>
  <c r="AC13" i="3"/>
  <c r="AF13" i="3" s="1"/>
  <c r="F12" i="3"/>
  <c r="D12" i="3"/>
  <c r="E12" i="3"/>
  <c r="U13" i="3"/>
  <c r="W45" i="2"/>
  <c r="AH13" i="3" l="1"/>
  <c r="AI12" i="3"/>
  <c r="F13" i="3"/>
  <c r="D13" i="3"/>
  <c r="E13" i="3"/>
</calcChain>
</file>

<file path=xl/sharedStrings.xml><?xml version="1.0" encoding="utf-8"?>
<sst xmlns="http://schemas.openxmlformats.org/spreadsheetml/2006/main" count="54" uniqueCount="18">
  <si>
    <t>Bid</t>
  </si>
  <si>
    <t>Ask</t>
  </si>
  <si>
    <t>S</t>
  </si>
  <si>
    <t>LastTradeorSettle</t>
  </si>
  <si>
    <t>NetLastQuoteToday</t>
  </si>
  <si>
    <t>Split B&amp;A</t>
  </si>
  <si>
    <t>Symbol Check</t>
  </si>
  <si>
    <t xml:space="preserve">  </t>
  </si>
  <si>
    <t>ZSE</t>
  </si>
  <si>
    <t>ZCE</t>
  </si>
  <si>
    <t>ZWA</t>
  </si>
  <si>
    <t>Soybean Market</t>
  </si>
  <si>
    <t>Corn Market</t>
  </si>
  <si>
    <t>Wheat Market</t>
  </si>
  <si>
    <t>Spreads</t>
  </si>
  <si>
    <t>LastTradeToday</t>
  </si>
  <si>
    <t>CQG, Inc.  Copyright © 2015     Designed by Thom Hartle</t>
  </si>
  <si>
    <t>CQG Globex Grain Markets Forward Curves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</si>
</sst>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h:mm:ss\ AM/PM;@"/>
  </numFmts>
  <fonts count="16" x14ac:knownFonts="1">
    <font>
      <sz val="11"/>
      <color theme="1"/>
      <name val="Tahoma"/>
      <family val="2"/>
    </font>
    <font>
      <sz val="11"/>
      <color theme="1"/>
      <name val="Calibri"/>
      <family val="2"/>
      <scheme val="minor"/>
    </font>
    <font>
      <b/>
      <sz val="10"/>
      <color theme="1"/>
      <name val="Tahoma"/>
      <family val="2"/>
    </font>
    <font>
      <sz val="12"/>
      <color theme="0"/>
      <name val="Century Gothic"/>
      <family val="2"/>
    </font>
    <font>
      <b/>
      <sz val="9.5"/>
      <color theme="0"/>
      <name val="Century Gothic"/>
      <family val="2"/>
    </font>
    <font>
      <b/>
      <sz val="10"/>
      <color theme="0"/>
      <name val="Century Gothic"/>
      <family val="2"/>
    </font>
    <font>
      <sz val="22"/>
      <color theme="0"/>
      <name val="Century Gothic"/>
      <family val="2"/>
    </font>
    <font>
      <sz val="9"/>
      <color theme="0"/>
      <name val="Century Gothic"/>
      <family val="2"/>
    </font>
    <font>
      <sz val="12"/>
      <color rgb="FFC00000"/>
      <name val="Century Gothic"/>
      <family val="2"/>
    </font>
    <font>
      <sz val="12"/>
      <color rgb="FF002060"/>
      <name val="Century Gothic"/>
      <family val="2"/>
    </font>
    <font>
      <sz val="12"/>
      <color theme="1"/>
      <name val="Century Gothic"/>
      <family val="2"/>
    </font>
    <font>
      <sz val="10"/>
      <color theme="0"/>
      <name val="Century Gothic"/>
      <family val="2"/>
    </font>
    <font>
      <sz val="9.5"/>
      <color theme="1"/>
      <name val="Century Gothic"/>
      <family val="2"/>
    </font>
    <font>
      <sz val="20"/>
      <color theme="0"/>
      <name val="Century Gothic"/>
      <family val="2"/>
    </font>
    <font>
      <sz val="20"/>
      <color theme="1"/>
      <name val="Century Gothic"/>
      <family val="2"/>
    </font>
    <font>
      <b/>
      <sz val="20"/>
      <color theme="0"/>
      <name val="Century Gothic"/>
      <family val="2"/>
    </font>
  </fonts>
  <fills count="10">
    <fill>
      <patternFill patternType="none"/>
    </fill>
    <fill>
      <patternFill patternType="gray125"/>
    </fill>
    <fill>
      <gradientFill degree="90">
        <stop position="0">
          <color theme="1"/>
        </stop>
        <stop position="0.5">
          <color rgb="FF002060"/>
        </stop>
        <stop position="1">
          <color theme="1"/>
        </stop>
      </gradientFill>
    </fill>
    <fill>
      <patternFill patternType="solid">
        <fgColor rgb="FF00000F"/>
        <bgColor indexed="64"/>
      </patternFill>
    </fill>
    <fill>
      <patternFill patternType="solid">
        <fgColor rgb="FF00000F"/>
        <bgColor auto="1"/>
      </patternFill>
    </fill>
    <fill>
      <gradientFill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90">
        <stop position="0">
          <color rgb="FF00000F"/>
        </stop>
        <stop position="0.5">
          <color rgb="FF002060"/>
        </stop>
        <stop position="1">
          <color rgb="FF00000F"/>
        </stop>
      </gradientFill>
    </fill>
    <fill>
      <gradientFill degree="270">
        <stop position="0">
          <color theme="0"/>
        </stop>
        <stop position="1">
          <color theme="4"/>
        </stop>
      </gradientFill>
    </fill>
    <fill>
      <gradientFill degree="90">
        <stop position="0">
          <color theme="0"/>
        </stop>
        <stop position="1">
          <color theme="4"/>
        </stop>
      </gradient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/>
      <diagonal/>
    </border>
    <border>
      <left/>
      <right/>
      <top style="thin">
        <color theme="4"/>
      </top>
      <bottom/>
      <diagonal/>
    </border>
    <border>
      <left/>
      <right style="thin">
        <color theme="4"/>
      </right>
      <top style="thin">
        <color theme="4"/>
      </top>
      <bottom/>
      <diagonal/>
    </border>
    <border>
      <left style="thin">
        <color theme="4"/>
      </left>
      <right/>
      <top/>
      <bottom style="thin">
        <color theme="4"/>
      </bottom>
      <diagonal/>
    </border>
    <border>
      <left/>
      <right/>
      <top/>
      <bottom style="thin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 style="thin">
        <color theme="4"/>
      </left>
      <right/>
      <top/>
      <bottom/>
      <diagonal/>
    </border>
    <border>
      <left/>
      <right style="thin">
        <color theme="4"/>
      </right>
      <top/>
      <bottom/>
      <diagonal/>
    </border>
  </borders>
  <cellStyleXfs count="2">
    <xf numFmtId="0" fontId="0" fillId="0" borderId="0"/>
    <xf numFmtId="0" fontId="1" fillId="0" borderId="0"/>
  </cellStyleXfs>
  <cellXfs count="100">
    <xf numFmtId="0" fontId="0" fillId="0" borderId="0" xfId="0"/>
    <xf numFmtId="0" fontId="4" fillId="3" borderId="0" xfId="0" applyFont="1" applyFill="1"/>
    <xf numFmtId="0" fontId="4" fillId="4" borderId="1" xfId="0" applyFont="1" applyFill="1" applyBorder="1" applyAlignment="1">
      <alignment horizontal="center"/>
    </xf>
    <xf numFmtId="2" fontId="3" fillId="3" borderId="1" xfId="0" applyNumberFormat="1" applyFont="1" applyFill="1" applyBorder="1" applyAlignment="1">
      <alignment horizontal="center" shrinkToFit="1"/>
    </xf>
    <xf numFmtId="0" fontId="4" fillId="4" borderId="0" xfId="0" applyFont="1" applyFill="1" applyBorder="1" applyAlignment="1">
      <alignment horizontal="center"/>
    </xf>
    <xf numFmtId="0" fontId="4" fillId="4" borderId="0" xfId="0" applyFont="1" applyFill="1" applyBorder="1" applyAlignment="1">
      <alignment horizontal="center" shrinkToFit="1"/>
    </xf>
    <xf numFmtId="2" fontId="4" fillId="4" borderId="0" xfId="0" applyNumberFormat="1" applyFont="1" applyFill="1" applyBorder="1" applyAlignment="1">
      <alignment horizontal="center"/>
    </xf>
    <xf numFmtId="2" fontId="4" fillId="4" borderId="0" xfId="0" applyNumberFormat="1" applyFont="1" applyFill="1" applyBorder="1" applyAlignment="1">
      <alignment horizontal="right"/>
    </xf>
    <xf numFmtId="0" fontId="4" fillId="4" borderId="0" xfId="0" applyFont="1" applyFill="1" applyBorder="1"/>
    <xf numFmtId="2" fontId="4" fillId="4" borderId="0" xfId="0" applyNumberFormat="1" applyFont="1" applyFill="1" applyBorder="1" applyAlignment="1">
      <alignment horizontal="center" shrinkToFit="1"/>
    </xf>
    <xf numFmtId="0" fontId="4" fillId="4" borderId="0" xfId="0" applyFont="1" applyFill="1" applyBorder="1" applyAlignment="1">
      <alignment horizontal="right"/>
    </xf>
    <xf numFmtId="2" fontId="4" fillId="3" borderId="0" xfId="0" applyNumberFormat="1" applyFont="1" applyFill="1" applyBorder="1" applyAlignment="1">
      <alignment horizontal="center"/>
    </xf>
    <xf numFmtId="0" fontId="4" fillId="3" borderId="0" xfId="0" applyFont="1" applyFill="1" applyBorder="1" applyAlignment="1">
      <alignment horizontal="center"/>
    </xf>
    <xf numFmtId="0" fontId="5" fillId="4" borderId="0" xfId="0" applyFont="1" applyFill="1" applyBorder="1" applyAlignment="1"/>
    <xf numFmtId="0" fontId="3" fillId="2" borderId="1" xfId="0" applyFont="1" applyFill="1" applyBorder="1" applyAlignment="1">
      <alignment horizontal="center" vertical="center" shrinkToFit="1"/>
    </xf>
    <xf numFmtId="2" fontId="8" fillId="7" borderId="1" xfId="0" applyNumberFormat="1" applyFont="1" applyFill="1" applyBorder="1" applyAlignment="1">
      <alignment horizontal="center" shrinkToFit="1"/>
    </xf>
    <xf numFmtId="2" fontId="9" fillId="8" borderId="1" xfId="0" applyNumberFormat="1" applyFont="1" applyFill="1" applyBorder="1" applyAlignment="1">
      <alignment horizontal="center" shrinkToFit="1"/>
    </xf>
    <xf numFmtId="0" fontId="10" fillId="2" borderId="1" xfId="0" applyFont="1" applyFill="1" applyBorder="1" applyAlignment="1">
      <alignment horizontal="center" shrinkToFit="1"/>
    </xf>
    <xf numFmtId="2" fontId="4" fillId="3" borderId="8" xfId="0" applyNumberFormat="1" applyFont="1" applyFill="1" applyBorder="1" applyAlignment="1">
      <alignment horizontal="center"/>
    </xf>
    <xf numFmtId="0" fontId="4" fillId="4" borderId="9" xfId="0" applyFont="1" applyFill="1" applyBorder="1" applyAlignment="1">
      <alignment horizontal="center" shrinkToFit="1"/>
    </xf>
    <xf numFmtId="2" fontId="4" fillId="4" borderId="9" xfId="0" applyNumberFormat="1" applyFont="1" applyFill="1" applyBorder="1" applyAlignment="1">
      <alignment horizontal="center"/>
    </xf>
    <xf numFmtId="0" fontId="4" fillId="4" borderId="9" xfId="0" applyFont="1" applyFill="1" applyBorder="1"/>
    <xf numFmtId="2" fontId="4" fillId="4" borderId="8" xfId="0" applyNumberFormat="1" applyFont="1" applyFill="1" applyBorder="1" applyAlignment="1">
      <alignment horizontal="center" shrinkToFit="1"/>
    </xf>
    <xf numFmtId="0" fontId="4" fillId="3" borderId="0" xfId="0" applyFont="1" applyFill="1" applyBorder="1"/>
    <xf numFmtId="2" fontId="4" fillId="3" borderId="0" xfId="0" applyNumberFormat="1" applyFont="1" applyFill="1" applyBorder="1" applyAlignment="1">
      <alignment horizontal="right"/>
    </xf>
    <xf numFmtId="0" fontId="4" fillId="3" borderId="9" xfId="0" applyFont="1" applyFill="1" applyBorder="1"/>
    <xf numFmtId="0" fontId="4" fillId="4" borderId="8" xfId="0" applyFont="1" applyFill="1" applyBorder="1" applyAlignment="1">
      <alignment horizontal="center"/>
    </xf>
    <xf numFmtId="0" fontId="4" fillId="3" borderId="0" xfId="0" applyFont="1" applyFill="1" applyBorder="1" applyAlignment="1">
      <alignment horizontal="right"/>
    </xf>
    <xf numFmtId="2" fontId="4" fillId="4" borderId="8" xfId="0" applyNumberFormat="1" applyFont="1" applyFill="1" applyBorder="1" applyAlignment="1">
      <alignment horizontal="center"/>
    </xf>
    <xf numFmtId="2" fontId="4" fillId="4" borderId="5" xfId="0" applyNumberFormat="1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/>
    </xf>
    <xf numFmtId="2" fontId="4" fillId="3" borderId="6" xfId="0" applyNumberFormat="1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4" fillId="3" borderId="6" xfId="0" applyFont="1" applyFill="1" applyBorder="1"/>
    <xf numFmtId="0" fontId="4" fillId="3" borderId="7" xfId="0" applyFont="1" applyFill="1" applyBorder="1"/>
    <xf numFmtId="2" fontId="4" fillId="3" borderId="2" xfId="0" applyNumberFormat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 shrinkToFit="1"/>
    </xf>
    <xf numFmtId="0" fontId="4" fillId="4" borderId="4" xfId="0" applyFont="1" applyFill="1" applyBorder="1" applyAlignment="1">
      <alignment horizontal="center" shrinkToFit="1"/>
    </xf>
    <xf numFmtId="2" fontId="4" fillId="4" borderId="9" xfId="0" applyNumberFormat="1" applyFont="1" applyFill="1" applyBorder="1" applyAlignment="1">
      <alignment horizontal="center" shrinkToFit="1"/>
    </xf>
    <xf numFmtId="2" fontId="4" fillId="3" borderId="9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 shrinkToFit="1"/>
    </xf>
    <xf numFmtId="0" fontId="4" fillId="4" borderId="6" xfId="0" applyFont="1" applyFill="1" applyBorder="1" applyAlignment="1">
      <alignment horizontal="center"/>
    </xf>
    <xf numFmtId="2" fontId="4" fillId="4" borderId="6" xfId="0" applyNumberFormat="1" applyFont="1" applyFill="1" applyBorder="1" applyAlignment="1">
      <alignment horizontal="center" shrinkToFit="1"/>
    </xf>
    <xf numFmtId="2" fontId="4" fillId="4" borderId="7" xfId="0" applyNumberFormat="1" applyFont="1" applyFill="1" applyBorder="1" applyAlignment="1">
      <alignment horizontal="center" shrinkToFit="1"/>
    </xf>
    <xf numFmtId="0" fontId="4" fillId="4" borderId="2" xfId="0" applyFont="1" applyFill="1" applyBorder="1" applyAlignment="1">
      <alignment horizontal="center" shrinkToFit="1"/>
    </xf>
    <xf numFmtId="2" fontId="4" fillId="4" borderId="5" xfId="0" applyNumberFormat="1" applyFont="1" applyFill="1" applyBorder="1" applyAlignment="1">
      <alignment horizontal="center" shrinkToFit="1"/>
    </xf>
    <xf numFmtId="2" fontId="4" fillId="4" borderId="2" xfId="0" applyNumberFormat="1" applyFont="1" applyFill="1" applyBorder="1" applyAlignment="1">
      <alignment horizontal="center"/>
    </xf>
    <xf numFmtId="2" fontId="4" fillId="4" borderId="3" xfId="0" applyNumberFormat="1" applyFont="1" applyFill="1" applyBorder="1" applyAlignment="1">
      <alignment horizontal="center"/>
    </xf>
    <xf numFmtId="2" fontId="4" fillId="3" borderId="3" xfId="0" applyNumberFormat="1" applyFont="1" applyFill="1" applyBorder="1" applyAlignment="1">
      <alignment horizontal="center"/>
    </xf>
    <xf numFmtId="2" fontId="4" fillId="3" borderId="4" xfId="0" applyNumberFormat="1" applyFont="1" applyFill="1" applyBorder="1" applyAlignment="1">
      <alignment horizontal="center"/>
    </xf>
    <xf numFmtId="2" fontId="4" fillId="3" borderId="7" xfId="0" applyNumberFormat="1" applyFont="1" applyFill="1" applyBorder="1" applyAlignment="1">
      <alignment horizontal="center"/>
    </xf>
    <xf numFmtId="2" fontId="4" fillId="4" borderId="2" xfId="0" applyNumberFormat="1" applyFont="1" applyFill="1" applyBorder="1" applyAlignment="1">
      <alignment horizontal="center" shrinkToFit="1"/>
    </xf>
    <xf numFmtId="2" fontId="4" fillId="4" borderId="3" xfId="0" applyNumberFormat="1" applyFont="1" applyFill="1" applyBorder="1" applyAlignment="1">
      <alignment horizontal="center" shrinkToFit="1"/>
    </xf>
    <xf numFmtId="0" fontId="4" fillId="4" borderId="9" xfId="0" applyFont="1" applyFill="1" applyBorder="1" applyAlignment="1">
      <alignment horizontal="center"/>
    </xf>
    <xf numFmtId="2" fontId="4" fillId="3" borderId="5" xfId="0" applyNumberFormat="1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 shrinkToFit="1"/>
    </xf>
    <xf numFmtId="0" fontId="4" fillId="3" borderId="8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2" fontId="4" fillId="3" borderId="2" xfId="0" applyNumberFormat="1" applyFont="1" applyFill="1" applyBorder="1" applyAlignment="1">
      <alignment horizontal="right"/>
    </xf>
    <xf numFmtId="0" fontId="4" fillId="3" borderId="3" xfId="0" applyFont="1" applyFill="1" applyBorder="1"/>
    <xf numFmtId="0" fontId="4" fillId="3" borderId="4" xfId="0" applyFont="1" applyFill="1" applyBorder="1"/>
    <xf numFmtId="0" fontId="4" fillId="3" borderId="8" xfId="0" applyFont="1" applyFill="1" applyBorder="1"/>
    <xf numFmtId="0" fontId="4" fillId="3" borderId="5" xfId="0" applyFont="1" applyFill="1" applyBorder="1"/>
    <xf numFmtId="2" fontId="4" fillId="3" borderId="8" xfId="0" applyNumberFormat="1" applyFont="1" applyFill="1" applyBorder="1" applyAlignment="1">
      <alignment horizontal="right"/>
    </xf>
    <xf numFmtId="2" fontId="4" fillId="3" borderId="5" xfId="0" applyNumberFormat="1" applyFont="1" applyFill="1" applyBorder="1" applyAlignment="1">
      <alignment horizontal="right"/>
    </xf>
    <xf numFmtId="0" fontId="4" fillId="3" borderId="9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2" xfId="0" applyFont="1" applyFill="1" applyBorder="1"/>
    <xf numFmtId="0" fontId="11" fillId="2" borderId="1" xfId="0" applyFont="1" applyFill="1" applyBorder="1" applyAlignment="1">
      <alignment horizontal="center" vertical="center" shrinkToFit="1"/>
    </xf>
    <xf numFmtId="0" fontId="5" fillId="2" borderId="1" xfId="0" applyFont="1" applyFill="1" applyBorder="1" applyAlignment="1">
      <alignment horizontal="center" shrinkToFit="1"/>
    </xf>
    <xf numFmtId="2" fontId="3" fillId="3" borderId="1" xfId="0" quotePrefix="1" applyNumberFormat="1" applyFont="1" applyFill="1" applyBorder="1" applyAlignment="1">
      <alignment horizontal="center" shrinkToFit="1"/>
    </xf>
    <xf numFmtId="0" fontId="12" fillId="3" borderId="0" xfId="0" applyFont="1" applyFill="1"/>
    <xf numFmtId="0" fontId="0" fillId="9" borderId="0" xfId="0" applyFont="1" applyFill="1" applyAlignment="1">
      <alignment horizontal="center"/>
    </xf>
    <xf numFmtId="0" fontId="0" fillId="9" borderId="0" xfId="0" applyFont="1" applyFill="1"/>
    <xf numFmtId="0" fontId="2" fillId="9" borderId="0" xfId="0" applyFont="1" applyFill="1"/>
    <xf numFmtId="2" fontId="2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center"/>
    </xf>
    <xf numFmtId="2" fontId="2" fillId="9" borderId="0" xfId="0" applyNumberFormat="1" applyFont="1" applyFill="1"/>
    <xf numFmtId="2" fontId="0" fillId="9" borderId="0" xfId="0" applyNumberFormat="1" applyFont="1" applyFill="1" applyAlignment="1">
      <alignment horizontal="center"/>
    </xf>
    <xf numFmtId="0" fontId="2" fillId="9" borderId="0" xfId="0" applyFont="1" applyFill="1" applyAlignment="1">
      <alignment horizontal="right"/>
    </xf>
    <xf numFmtId="2" fontId="0" fillId="9" borderId="0" xfId="0" applyNumberFormat="1" applyFont="1" applyFill="1"/>
    <xf numFmtId="0" fontId="0" fillId="9" borderId="0" xfId="0" applyFont="1" applyFill="1" applyAlignment="1">
      <alignment horizontal="right"/>
    </xf>
    <xf numFmtId="0" fontId="14" fillId="3" borderId="0" xfId="0" applyFont="1" applyFill="1"/>
    <xf numFmtId="0" fontId="15" fillId="3" borderId="0" xfId="0" applyFont="1" applyFill="1"/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6" fillId="5" borderId="5" xfId="0" applyFont="1" applyFill="1" applyBorder="1" applyAlignment="1">
      <alignment horizontal="center" vertical="center"/>
    </xf>
    <xf numFmtId="0" fontId="6" fillId="5" borderId="6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164" fontId="7" fillId="2" borderId="5" xfId="0" applyNumberFormat="1" applyFont="1" applyFill="1" applyBorder="1" applyAlignment="1">
      <alignment horizontal="center"/>
    </xf>
    <xf numFmtId="164" fontId="7" fillId="2" borderId="6" xfId="0" applyNumberFormat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7" xfId="1" applyFont="1" applyFill="1" applyBorder="1" applyAlignment="1">
      <alignment horizontal="center" vertical="center"/>
    </xf>
    <xf numFmtId="0" fontId="13" fillId="6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shrinkToFit="1"/>
    </xf>
  </cellXfs>
  <cellStyles count="2">
    <cellStyle name="Normal" xfId="0" builtinId="0"/>
    <cellStyle name="Normal 2" xfId="1"/>
  </cellStyles>
  <dxfs count="7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colors>
    <mruColors>
      <color rgb="FF00000F"/>
      <color rgb="FF7D0000"/>
      <color rgb="FF006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volatileDependencies.xml><?xml version="1.0" encoding="utf-8"?>
<volTypes xmlns="http://schemas.openxmlformats.org/spreadsheetml/2006/main">
  <volType type="realTimeData">
    <main first="cqgxl.rtd">
      <tp t="s">
        <v>ZCEK6</v>
        <stp/>
        <stp>ContractData</stp>
        <stp>ZCE?3</stp>
        <stp>Symbol</stp>
        <tr r="Q4" s="6"/>
      </tp>
      <tp t="s">
        <v>ZCEH6</v>
        <stp/>
        <stp>ContractData</stp>
        <stp>ZCE?2</stp>
        <stp>Symbol</stp>
        <tr r="Q3" s="6"/>
        <tr r="S36" s="6"/>
      </tp>
      <tp t="s">
        <v>ZCEZ5</v>
        <stp/>
        <stp>ContractData</stp>
        <stp>ZCE?1</stp>
        <stp>Symbol</stp>
        <tr r="Q2" s="6"/>
        <tr r="R35" s="6"/>
        <tr r="S35" s="6"/>
      </tp>
      <tp t="s">
        <v>ZCEH7</v>
        <stp/>
        <stp>ContractData</stp>
        <stp>ZCE?7</stp>
        <stp>Symbol</stp>
        <tr r="Q8" s="6"/>
      </tp>
      <tp t="s">
        <v>ZCEZ6</v>
        <stp/>
        <stp>ContractData</stp>
        <stp>ZCE?6</stp>
        <stp>Symbol</stp>
        <tr r="Q7" s="6"/>
      </tp>
      <tp t="s">
        <v>ZCEU6</v>
        <stp/>
        <stp>ContractData</stp>
        <stp>ZCE?5</stp>
        <stp>Symbol</stp>
        <tr r="Q6" s="6"/>
      </tp>
      <tp t="s">
        <v>ZCEN6</v>
        <stp/>
        <stp>ContractData</stp>
        <stp>ZCE?4</stp>
        <stp>Symbol</stp>
        <tr r="Q5" s="6"/>
      </tp>
      <tp t="s">
        <v>ZCEN7</v>
        <stp/>
        <stp>ContractData</stp>
        <stp>ZCE?9</stp>
        <stp>Symbol</stp>
        <tr r="Q10" s="6"/>
      </tp>
      <tp t="s">
        <v>ZCEK7</v>
        <stp/>
        <stp>ContractData</stp>
        <stp>ZCE?8</stp>
        <stp>Symbol</stp>
        <tr r="Q9" s="6"/>
      </tp>
      <tp>
        <v>-10</v>
        <stp/>
        <stp>ContractData</stp>
        <stp>ZSES12X</stp>
        <stp>Y_Settlement</stp>
        <tr r="X13" s="3"/>
        <tr r="AK13" s="3"/>
      </tp>
      <tp>
        <v>-12.25</v>
        <stp/>
        <stp>ContractData</stp>
        <stp>ZSES11X</stp>
        <stp>Y_Settlement</stp>
        <tr r="X12" s="3"/>
        <tr r="AK12" s="3"/>
      </tp>
      <tp t="s">
        <v/>
        <stp/>
        <stp>ContractData</stp>
        <stp>ZWAK7</stp>
        <stp>LastTradeToday</stp>
        <tr r="R9" s="5"/>
      </tp>
      <tp>
        <v>499.5</v>
        <stp/>
        <stp>ContractData</stp>
        <stp>ZWAK6</stp>
        <stp>LastTradeToday</stp>
        <tr r="R4" s="5"/>
        <tr r="R4" s="5"/>
      </tp>
      <tp t="s">
        <v/>
        <stp/>
        <stp>ContractData</stp>
        <stp>ZWAH7</stp>
        <stp>LastTradeToday</stp>
        <tr r="R8" s="5"/>
      </tp>
      <tp>
        <v>493.75</v>
        <stp/>
        <stp>ContractData</stp>
        <stp>ZWAH6</stp>
        <stp>LastTradeToday</stp>
        <tr r="R3" s="5"/>
        <tr r="R3" s="5"/>
      </tp>
      <tp t="s">
        <v/>
        <stp/>
        <stp>ContractData</stp>
        <stp>ZWAH8</stp>
        <stp>LastTradeToday</stp>
        <tr r="R13" s="5"/>
      </tp>
      <tp t="s">
        <v/>
        <stp/>
        <stp>ContractData</stp>
        <stp>ZWAN7</stp>
        <stp>LastTradeToday</stp>
        <tr r="R10" s="5"/>
      </tp>
      <tp>
        <v>504.5</v>
        <stp/>
        <stp>ContractData</stp>
        <stp>ZWAN6</stp>
        <stp>LastTradeToday</stp>
        <tr r="R5" s="5"/>
        <tr r="R5" s="5"/>
      </tp>
      <tp t="s">
        <v/>
        <stp/>
        <stp>ContractData</stp>
        <stp>ZWAZ7</stp>
        <stp>LastTradeToday</stp>
        <tr r="R12" s="5"/>
      </tp>
      <tp>
        <v>525</v>
        <stp/>
        <stp>ContractData</stp>
        <stp>ZWAZ6</stp>
        <stp>LastTradeToday</stp>
        <tr r="R7" s="5"/>
        <tr r="R7" s="5"/>
      </tp>
      <tp>
        <v>486.5</v>
        <stp/>
        <stp>ContractData</stp>
        <stp>ZWAZ5</stp>
        <stp>LastTradeToday</stp>
        <tr r="R2" s="5"/>
        <tr r="R2" s="5"/>
      </tp>
      <tp t="s">
        <v/>
        <stp/>
        <stp>ContractData</stp>
        <stp>ZWAU7</stp>
        <stp>LastTradeToday</stp>
        <tr r="R11" s="5"/>
      </tp>
      <tp>
        <v>518</v>
        <stp/>
        <stp>ContractData</stp>
        <stp>ZWAU6</stp>
        <stp>LastTradeToday</stp>
        <tr r="R6" s="5"/>
        <tr r="R6" s="5"/>
      </tp>
      <tp>
        <v>-7</v>
        <stp/>
        <stp>ContractData</stp>
        <stp>ZSES10X</stp>
        <stp>Y_Settlement</stp>
        <tr r="X11" s="3"/>
        <tr r="AK11" s="3"/>
      </tp>
      <tp>
        <v>-52.25</v>
        <stp/>
        <stp>ContractData</stp>
        <stp>ZWAS12Z</stp>
        <stp>Y_Settlement</stp>
        <tr r="X13" s="5"/>
        <tr r="AK13" s="5"/>
      </tp>
      <tp>
        <v>-52.25</v>
        <stp/>
        <stp>ContractData</stp>
        <stp>ZWAS11Z</stp>
        <stp>Y_Settlement</stp>
        <tr r="X12" s="5"/>
        <tr r="AK12" s="5"/>
      </tp>
      <tp>
        <v>900</v>
        <stp/>
        <stp>ContractData</stp>
        <stp>ZSEK7</stp>
        <stp>LastTradeToday</stp>
        <tr r="R12" s="3"/>
        <tr r="R12" s="3"/>
      </tp>
      <tp>
        <v>894.75</v>
        <stp/>
        <stp>ContractData</stp>
        <stp>ZSEK6</stp>
        <stp>LastTradeToday</stp>
        <tr r="R5" s="3"/>
        <tr r="R5" s="3"/>
      </tp>
      <tp t="s">
        <v/>
        <stp/>
        <stp>ContractData</stp>
        <stp>ZSEH7</stp>
        <stp>LastTradeToday</stp>
        <tr r="R11" s="3"/>
      </tp>
      <tp>
        <v>893</v>
        <stp/>
        <stp>ContractData</stp>
        <stp>ZSEH6</stp>
        <stp>LastTradeToday</stp>
        <tr r="R4" s="3"/>
        <tr r="R4" s="3"/>
      </tp>
      <tp t="s">
        <v/>
        <stp/>
        <stp>ContractData</stp>
        <stp>ZSEN7</stp>
        <stp>LastTradeToday</stp>
        <tr r="R13" s="3"/>
      </tp>
      <tp>
        <v>898.25</v>
        <stp/>
        <stp>ContractData</stp>
        <stp>ZSEN6</stp>
        <stp>LastTradeToday</stp>
        <tr r="R6" s="3"/>
        <tr r="R6" s="3"/>
      </tp>
      <tp>
        <v>889</v>
        <stp/>
        <stp>ContractData</stp>
        <stp>ZSEF7</stp>
        <stp>LastTradeToday</stp>
        <tr r="R10" s="3"/>
        <tr r="R10" s="3"/>
      </tp>
      <tp>
        <v>891</v>
        <stp/>
        <stp>ContractData</stp>
        <stp>ZSEF6</stp>
        <stp>LastTradeToday</stp>
        <tr r="R3" s="3"/>
        <tr r="R3" s="3"/>
      </tp>
      <tp>
        <v>883.75</v>
        <stp/>
        <stp>ContractData</stp>
        <stp>ZSEX6</stp>
        <stp>LastTradeToday</stp>
        <tr r="R9" s="3"/>
        <tr r="R9" s="3"/>
      </tp>
      <tp>
        <v>887.25</v>
        <stp/>
        <stp>ContractData</stp>
        <stp>ZSEX5</stp>
        <stp>LastTradeToday</stp>
        <tr r="R2" s="3"/>
        <tr r="R2" s="3"/>
      </tp>
      <tp>
        <v>896.75</v>
        <stp/>
        <stp>ContractData</stp>
        <stp>ZSEQ6</stp>
        <stp>LastTradeToday</stp>
        <tr r="R7" s="3"/>
        <tr r="R7" s="3"/>
      </tp>
      <tp t="s">
        <v/>
        <stp/>
        <stp>ContractData</stp>
        <stp>ZSEU6</stp>
        <stp>LastTradeToday</stp>
        <tr r="R8" s="3"/>
      </tp>
      <tp>
        <v>-52.25</v>
        <stp/>
        <stp>ContractData</stp>
        <stp>ZWAS10Z</stp>
        <stp>Y_Settlement</stp>
        <tr r="X11" s="5"/>
        <tr r="AK11" s="5"/>
      </tp>
      <tp t="s">
        <v>ZSEH6</v>
        <stp/>
        <stp>ContractData</stp>
        <stp>ZSE?3</stp>
        <stp>Symbol</stp>
        <tr r="Q4" s="3"/>
      </tp>
      <tp t="s">
        <v>ZSEF6</v>
        <stp/>
        <stp>ContractData</stp>
        <stp>ZSE?2</stp>
        <stp>Symbol</stp>
        <tr r="Q3" s="3"/>
        <tr r="S36" s="3"/>
      </tp>
      <tp t="s">
        <v>ZSEX5</v>
        <stp/>
        <stp>ContractData</stp>
        <stp>ZSE?1</stp>
        <stp>Symbol</stp>
        <tr r="Q2" s="3"/>
        <tr r="R35" s="3"/>
        <tr r="S35" s="3"/>
      </tp>
      <tp t="s">
        <v>ZSEU6</v>
        <stp/>
        <stp>ContractData</stp>
        <stp>ZSE?7</stp>
        <stp>Symbol</stp>
        <tr r="Q8" s="3"/>
      </tp>
      <tp t="s">
        <v>ZSEQ6</v>
        <stp/>
        <stp>ContractData</stp>
        <stp>ZSE?6</stp>
        <stp>Symbol</stp>
        <tr r="Q7" s="3"/>
      </tp>
      <tp t="s">
        <v>ZSEN6</v>
        <stp/>
        <stp>ContractData</stp>
        <stp>ZSE?5</stp>
        <stp>Symbol</stp>
        <tr r="Q6" s="3"/>
      </tp>
      <tp t="s">
        <v>ZSEK6</v>
        <stp/>
        <stp>ContractData</stp>
        <stp>ZSE?4</stp>
        <stp>Symbol</stp>
        <tr r="Q5" s="3"/>
      </tp>
      <tp t="s">
        <v>ZSEF7</v>
        <stp/>
        <stp>ContractData</stp>
        <stp>ZSE?9</stp>
        <stp>Symbol</stp>
        <tr r="Q10" s="3"/>
      </tp>
      <tp t="s">
        <v>ZSEX6</v>
        <stp/>
        <stp>ContractData</stp>
        <stp>ZSE?8</stp>
        <stp>Symbol</stp>
        <tr r="Q9" s="3"/>
      </tp>
      <tp t="s">
        <v>ZWAK6</v>
        <stp/>
        <stp>ContractData</stp>
        <stp>ZWA?3</stp>
        <stp>Symbol</stp>
        <tr r="Q4" s="5"/>
      </tp>
      <tp t="s">
        <v>ZWAH6</v>
        <stp/>
        <stp>ContractData</stp>
        <stp>ZWA?2</stp>
        <stp>Symbol</stp>
        <tr r="Q3" s="5"/>
        <tr r="S36" s="5"/>
      </tp>
      <tp t="s">
        <v>ZWAZ5</v>
        <stp/>
        <stp>ContractData</stp>
        <stp>ZWA?1</stp>
        <stp>Symbol</stp>
        <tr r="Q2" s="5"/>
        <tr r="R35" s="5"/>
        <tr r="S35" s="5"/>
      </tp>
      <tp t="s">
        <v>ZWAH7</v>
        <stp/>
        <stp>ContractData</stp>
        <stp>ZWA?7</stp>
        <stp>Symbol</stp>
        <tr r="Q8" s="5"/>
      </tp>
      <tp t="s">
        <v>ZWAZ6</v>
        <stp/>
        <stp>ContractData</stp>
        <stp>ZWA?6</stp>
        <stp>Symbol</stp>
        <tr r="Q7" s="5"/>
      </tp>
      <tp t="s">
        <v>ZWAU6</v>
        <stp/>
        <stp>ContractData</stp>
        <stp>ZWA?5</stp>
        <stp>Symbol</stp>
        <tr r="Q6" s="5"/>
      </tp>
      <tp t="s">
        <v>ZWAN6</v>
        <stp/>
        <stp>ContractData</stp>
        <stp>ZWA?4</stp>
        <stp>Symbol</stp>
        <tr r="Q5" s="5"/>
      </tp>
      <tp t="s">
        <v>ZWAN7</v>
        <stp/>
        <stp>ContractData</stp>
        <stp>ZWA?9</stp>
        <stp>Symbol</stp>
        <tr r="Q10" s="5"/>
      </tp>
      <tp t="s">
        <v>ZWAK7</v>
        <stp/>
        <stp>ContractData</stp>
        <stp>ZWA?8</stp>
        <stp>Symbol</stp>
        <tr r="Q9" s="5"/>
      </tp>
      <tp t="s">
        <v/>
        <stp/>
        <stp>ContractData</stp>
        <stp>ZCES12Z</stp>
        <stp>Y_Settlement</stp>
        <tr r="X13" s="6"/>
        <tr r="AK13" s="6"/>
      </tp>
      <tp t="s">
        <v/>
        <stp/>
        <stp>ContractData</stp>
        <stp>ZCES11Z</stp>
        <stp>Y_Settlement</stp>
        <tr r="X12" s="6"/>
        <tr r="AK12" s="6"/>
      </tp>
      <tp>
        <v>-22.75</v>
        <stp/>
        <stp>ContractData</stp>
        <stp>ZCES10Z</stp>
        <stp>Y_Settlement</stp>
        <tr r="X11" s="6"/>
        <tr r="AK11" s="6"/>
      </tp>
      <tp t="s">
        <v/>
        <stp/>
        <stp>ContractData</stp>
        <stp>ZCEK7</stp>
        <stp>LastTradeToday</stp>
        <tr r="R9" s="6"/>
      </tp>
      <tp>
        <v>404.75</v>
        <stp/>
        <stp>ContractData</stp>
        <stp>ZCEK6</stp>
        <stp>LastTradeToday</stp>
        <tr r="R4" s="6"/>
        <tr r="R4" s="6"/>
      </tp>
      <tp>
        <v>420</v>
        <stp/>
        <stp>ContractData</stp>
        <stp>ZCEH7</stp>
        <stp>LastTradeToday</stp>
        <tr r="R8" s="6"/>
        <tr r="R8" s="6"/>
      </tp>
      <tp>
        <v>397.5</v>
        <stp/>
        <stp>ContractData</stp>
        <stp>ZCEH6</stp>
        <stp>LastTradeToday</stp>
        <tr r="R3" s="6"/>
        <tr r="R3" s="6"/>
      </tp>
      <tp t="s">
        <v/>
        <stp/>
        <stp>ContractData</stp>
        <stp>ZCEH8</stp>
        <stp>LastTradeToday</stp>
        <tr r="R13" s="6"/>
      </tp>
      <tp t="s">
        <v/>
        <stp/>
        <stp>ContractData</stp>
        <stp>ZCEN7</stp>
        <stp>LastTradeToday</stp>
        <tr r="R10" s="6"/>
      </tp>
      <tp>
        <v>409.5</v>
        <stp/>
        <stp>ContractData</stp>
        <stp>ZCEN6</stp>
        <stp>LastTradeToday</stp>
        <tr r="R5" s="6"/>
        <tr r="R5" s="6"/>
      </tp>
      <tp>
        <v>410</v>
        <stp/>
        <stp>ContractData</stp>
        <stp>ZCEZ7</stp>
        <stp>LastTradeToday</stp>
        <tr r="R12" s="6"/>
        <tr r="R12" s="6"/>
      </tp>
      <tp>
        <v>407.75</v>
        <stp/>
        <stp>ContractData</stp>
        <stp>ZCEZ6</stp>
        <stp>LastTradeToday</stp>
        <tr r="R7" s="6"/>
        <tr r="R7" s="6"/>
      </tp>
      <tp>
        <v>386.25</v>
        <stp/>
        <stp>ContractData</stp>
        <stp>ZCEZ5</stp>
        <stp>LastTradeToday</stp>
        <tr r="R2" s="6"/>
        <tr r="R2" s="6"/>
      </tp>
      <tp t="s">
        <v/>
        <stp/>
        <stp>ContractData</stp>
        <stp>ZCEU7</stp>
        <stp>LastTradeToday</stp>
        <tr r="R11" s="6"/>
      </tp>
      <tp>
        <v>401.75</v>
        <stp/>
        <stp>ContractData</stp>
        <stp>ZCEU6</stp>
        <stp>LastTradeToday</stp>
        <tr r="R6" s="6"/>
        <tr r="R6" s="6"/>
      </tp>
      <tp>
        <v>0</v>
        <stp/>
        <stp>ContractData</stp>
        <stp>ZWAN7</stp>
        <stp>T_CVol</stp>
        <tr r="AB42" s="2"/>
      </tp>
      <tp>
        <v>1272</v>
        <stp/>
        <stp>ContractData</stp>
        <stp>ZWAN6</stp>
        <stp>T_CVol</stp>
        <tr r="AB37" s="2"/>
      </tp>
      <tp>
        <v>0</v>
        <stp/>
        <stp>ContractData</stp>
        <stp>ZWAK7</stp>
        <stp>T_CVol</stp>
        <tr r="AB41" s="2"/>
      </tp>
      <tp>
        <v>1963</v>
        <stp/>
        <stp>ContractData</stp>
        <stp>ZWAK6</stp>
        <stp>T_CVol</stp>
        <tr r="AB36" s="2"/>
      </tp>
      <tp>
        <v>0</v>
        <stp/>
        <stp>ContractData</stp>
        <stp>ZWAH8</stp>
        <stp>T_CVol</stp>
        <tr r="AB45" s="2"/>
      </tp>
      <tp>
        <v>9</v>
        <stp/>
        <stp>ContractData</stp>
        <stp>ZWAH7</stp>
        <stp>T_CVol</stp>
        <tr r="AB40" s="2"/>
      </tp>
      <tp>
        <v>10714</v>
        <stp/>
        <stp>ContractData</stp>
        <stp>ZWAH6</stp>
        <stp>T_CVol</stp>
        <tr r="AB35" s="2"/>
      </tp>
      <tp>
        <v>0</v>
        <stp/>
        <stp>ContractData</stp>
        <stp>ZWAU7</stp>
        <stp>T_CVol</stp>
        <tr r="AB43" s="2"/>
      </tp>
      <tp>
        <v>120</v>
        <stp/>
        <stp>ContractData</stp>
        <stp>ZWAU6</stp>
        <stp>T_CVol</stp>
        <tr r="AB38" s="2"/>
      </tp>
      <tp>
        <v>47388</v>
        <stp/>
        <stp>ContractData</stp>
        <stp>ZWAZ5</stp>
        <stp>T_CVol</stp>
        <tr r="AB34" s="2"/>
      </tp>
      <tp>
        <v>0</v>
        <stp/>
        <stp>ContractData</stp>
        <stp>ZWAZ7</stp>
        <stp>T_CVol</stp>
        <tr r="AB44" s="2"/>
      </tp>
      <tp>
        <v>106</v>
        <stp/>
        <stp>ContractData</stp>
        <stp>ZWAZ6</stp>
        <stp>T_CVol</stp>
        <tr r="AB39" s="2"/>
      </tp>
      <tp>
        <v>-11.25</v>
        <stp/>
        <stp>ContractData</stp>
        <stp>ZCES1Z</stp>
        <stp>Y_Settlement</stp>
        <tr r="X2" s="6"/>
        <tr r="AK2" s="6"/>
      </tp>
      <tp>
        <v>-7.75</v>
        <stp/>
        <stp>ContractData</stp>
        <stp>ZWAS1Z</stp>
        <stp>Y_Settlement</stp>
        <tr r="X2" s="5"/>
        <tr r="AK2" s="5"/>
      </tp>
      <tp>
        <v>-3.25</v>
        <stp/>
        <stp>ContractData</stp>
        <stp>ZSES1X</stp>
        <stp>Y_Settlement</stp>
        <tr r="X2" s="3"/>
        <tr r="AK2" s="3"/>
      </tp>
      <tp>
        <v>-18.5</v>
        <stp/>
        <stp>ContractData</stp>
        <stp>ZCES2Z</stp>
        <stp>Y_Settlement</stp>
        <tr r="X3" s="6"/>
        <tr r="AK3" s="6"/>
      </tp>
      <tp>
        <v>-13</v>
        <stp/>
        <stp>ContractData</stp>
        <stp>ZWAS2Z</stp>
        <stp>Y_Settlement</stp>
        <tr r="X3" s="5"/>
        <tr r="AK3" s="5"/>
      </tp>
      <tp>
        <v>-4.5</v>
        <stp/>
        <stp>ContractData</stp>
        <stp>ZSES2X</stp>
        <stp>Y_Settlement</stp>
        <tr r="X3" s="3"/>
        <tr r="AK3" s="3"/>
      </tp>
      <tp>
        <v>-23</v>
        <stp/>
        <stp>ContractData</stp>
        <stp>ZCES3Z</stp>
        <stp>Y_Settlement</stp>
        <tr r="X4" s="6"/>
        <tr r="AK4" s="6"/>
      </tp>
      <tp>
        <v>-17</v>
        <stp/>
        <stp>ContractData</stp>
        <stp>ZWAS3Z</stp>
        <stp>Y_Settlement</stp>
        <tr r="X4" s="5"/>
        <tr r="AK4" s="5"/>
      </tp>
      <tp>
        <v>-5.75</v>
        <stp/>
        <stp>ContractData</stp>
        <stp>ZSES3X</stp>
        <stp>Y_Settlement</stp>
        <tr r="X4" s="3"/>
        <tr r="AK4" s="3"/>
      </tp>
      <tp>
        <v>-14.75</v>
        <stp/>
        <stp>ContractData</stp>
        <stp>ZCES4Z</stp>
        <stp>Y_Settlement</stp>
        <tr r="X5" s="6"/>
        <tr r="AK5" s="6"/>
      </tp>
      <tp>
        <v>-25.75</v>
        <stp/>
        <stp>ContractData</stp>
        <stp>ZWAS4Z</stp>
        <stp>Y_Settlement</stp>
        <tr r="X5" s="5"/>
        <tr r="AK5" s="5"/>
      </tp>
      <tp>
        <v>-9.75</v>
        <stp/>
        <stp>ContractData</stp>
        <stp>ZSES4X</stp>
        <stp>Y_Settlement</stp>
        <tr r="X5" s="3"/>
        <tr r="AK5" s="3"/>
      </tp>
      <tp>
        <v>28</v>
        <stp/>
        <stp>ContractData</stp>
        <stp>ZSEF7</stp>
        <stp>T_CVol</stp>
        <tr r="V42" s="2"/>
      </tp>
      <tp>
        <v>28196</v>
        <stp/>
        <stp>ContractData</stp>
        <stp>ZSEF6</stp>
        <stp>T_CVol</stp>
        <tr r="V35" s="2"/>
      </tp>
      <tp>
        <v>17</v>
        <stp/>
        <stp>ContractData</stp>
        <stp>ZSEN7</stp>
        <stp>T_CVol</stp>
        <tr r="V45" s="2"/>
      </tp>
      <tp>
        <v>6736</v>
        <stp/>
        <stp>ContractData</stp>
        <stp>ZSEN6</stp>
        <stp>T_CVol</stp>
        <tr r="V38" s="2"/>
      </tp>
      <tp>
        <v>17</v>
        <stp/>
        <stp>ContractData</stp>
        <stp>ZSEK7</stp>
        <stp>T_CVol</stp>
        <tr r="V44" s="2"/>
      </tp>
      <tp>
        <v>5520</v>
        <stp/>
        <stp>ContractData</stp>
        <stp>ZSEK6</stp>
        <stp>T_CVol</stp>
        <tr r="V37" s="2"/>
      </tp>
      <tp>
        <v>18</v>
        <stp/>
        <stp>ContractData</stp>
        <stp>ZSEH7</stp>
        <stp>T_CVol</stp>
        <tr r="V43" s="2"/>
      </tp>
      <tp>
        <v>12361</v>
        <stp/>
        <stp>ContractData</stp>
        <stp>ZSEH6</stp>
        <stp>T_CVol</stp>
        <tr r="V36" s="2"/>
      </tp>
      <tp>
        <v>30</v>
        <stp/>
        <stp>ContractData</stp>
        <stp>ZSEU6</stp>
        <stp>T_CVol</stp>
        <tr r="V40" s="2"/>
      </tp>
      <tp>
        <v>221</v>
        <stp/>
        <stp>ContractData</stp>
        <stp>ZSEQ6</stp>
        <stp>T_CVol</stp>
        <tr r="V39" s="2"/>
      </tp>
      <tp>
        <v>101733</v>
        <stp/>
        <stp>ContractData</stp>
        <stp>ZSEX5</stp>
        <stp>T_CVol</stp>
        <tr r="V34" s="2"/>
      </tp>
      <tp>
        <v>2493</v>
        <stp/>
        <stp>ContractData</stp>
        <stp>ZSEX6</stp>
        <stp>T_CVol</stp>
        <tr r="V41" s="2"/>
      </tp>
      <tp>
        <v>-20.5</v>
        <stp/>
        <stp>ContractData</stp>
        <stp>ZCES5Z</stp>
        <stp>Y_Settlement</stp>
        <tr r="X6" s="6"/>
        <tr r="AK6" s="6"/>
      </tp>
      <tp>
        <v>-38.25</v>
        <stp/>
        <stp>ContractData</stp>
        <stp>ZWAS5Z</stp>
        <stp>Y_Settlement</stp>
        <tr r="X6" s="5"/>
        <tr r="AK6" s="5"/>
      </tp>
      <tp>
        <v>-8.5</v>
        <stp/>
        <stp>ContractData</stp>
        <stp>ZSES5X</stp>
        <stp>Y_Settlement</stp>
        <tr r="X6" s="3"/>
        <tr r="AK6" s="3"/>
      </tp>
      <tp>
        <v>-30.75</v>
        <stp/>
        <stp>ContractData</stp>
        <stp>ZCES6Z</stp>
        <stp>Y_Settlement</stp>
        <tr r="X7" s="6"/>
        <tr r="AK7" s="6"/>
      </tp>
      <tp>
        <v>-48.25</v>
        <stp/>
        <stp>ContractData</stp>
        <stp>ZWAS6Z</stp>
        <stp>Y_Settlement</stp>
        <tr r="X7" s="5"/>
        <tr r="AK7" s="5"/>
      </tp>
      <tp>
        <v>2.25</v>
        <stp/>
        <stp>ContractData</stp>
        <stp>ZSES6X</stp>
        <stp>Y_Settlement</stp>
        <tr r="X7" s="3"/>
        <tr r="AK7" s="3"/>
      </tp>
      <tp>
        <v>-36.5</v>
        <stp/>
        <stp>ContractData</stp>
        <stp>ZCES7Z</stp>
        <stp>Y_Settlement</stp>
        <tr r="X8" s="6"/>
        <tr r="AK8" s="6"/>
      </tp>
      <tp>
        <v>-46.25</v>
        <stp/>
        <stp>ContractData</stp>
        <stp>ZWAS7Z</stp>
        <stp>Y_Settlement</stp>
        <tr r="X8" s="5"/>
        <tr r="AK8" s="5"/>
      </tp>
      <tp>
        <v>6.75</v>
        <stp/>
        <stp>ContractData</stp>
        <stp>ZSES7X</stp>
        <stp>Y_Settlement</stp>
        <tr r="X8" s="3"/>
        <tr r="AK8" s="3"/>
      </tp>
      <tp>
        <v>-40.25</v>
        <stp/>
        <stp>ContractData</stp>
        <stp>ZCES8Z</stp>
        <stp>Y_Settlement</stp>
        <tr r="X9" s="6"/>
        <tr r="AK9" s="6"/>
      </tp>
      <tp>
        <v>-37.25</v>
        <stp/>
        <stp>ContractData</stp>
        <stp>ZWAS8Z</stp>
        <stp>Y_Settlement</stp>
        <tr r="X9" s="5"/>
        <tr r="AK9" s="5"/>
      </tp>
      <tp>
        <v>0.75</v>
        <stp/>
        <stp>ContractData</stp>
        <stp>ZSES8X</stp>
        <stp>Y_Settlement</stp>
        <tr r="X9" s="3"/>
        <tr r="AK9" s="3"/>
      </tp>
      <tp>
        <v>-28</v>
        <stp/>
        <stp>ContractData</stp>
        <stp>ZCES9Z</stp>
        <stp>Y_Settlement</stp>
        <tr r="X10" s="6"/>
        <tr r="AK10" s="6"/>
      </tp>
      <tp>
        <v>-34.75</v>
        <stp/>
        <stp>ContractData</stp>
        <stp>ZWAS9Z</stp>
        <stp>Y_Settlement</stp>
        <tr r="X10" s="5"/>
        <tr r="AK10" s="5"/>
      </tp>
      <tp>
        <v>-3.5</v>
        <stp/>
        <stp>ContractData</stp>
        <stp>ZSES9X</stp>
        <stp>Y_Settlement</stp>
        <tr r="X10" s="3"/>
        <tr r="AK10" s="3"/>
      </tp>
    </main>
    <main first="cqg.rtd">
      <tp t="s">
        <v>Soybeans (Globex), Nov 15</v>
        <stp/>
        <stp>ContractData</stp>
        <stp>ZSEX5</stp>
        <stp>LongDescription</stp>
        <tr r="W34" s="2"/>
      </tp>
      <tp t="s">
        <v>Soybeans (Globex), Nov 16</v>
        <stp/>
        <stp>ContractData</stp>
        <stp>ZSEX6</stp>
        <stp>LongDescription</stp>
        <tr r="W41" s="2"/>
      </tp>
      <tp t="s">
        <v>Corn (Globex), Dec 15</v>
        <stp/>
        <stp>ContractData</stp>
        <stp>ZCEZ5</stp>
        <stp>LongDescription</stp>
        <tr r="Z34" s="2"/>
      </tp>
      <tp t="s">
        <v>Corn (Globex), Dec 17</v>
        <stp/>
        <stp>ContractData</stp>
        <stp>ZCEZ7</stp>
        <stp>LongDescription</stp>
        <tr r="Z44" s="2"/>
      </tp>
      <tp t="s">
        <v>Corn (Globex), Dec 16</v>
        <stp/>
        <stp>ContractData</stp>
        <stp>ZCEZ6</stp>
        <stp>LongDescription</stp>
        <tr r="Z39" s="2"/>
      </tp>
      <tp t="s">
        <v>Soybeans (Globex), Aug 16</v>
        <stp/>
        <stp>ContractData</stp>
        <stp>ZSEQ6</stp>
        <stp>LongDescription</stp>
        <tr r="W39" s="2"/>
      </tp>
      <tp t="s">
        <v>Corn (Globex), Sep 17</v>
        <stp/>
        <stp>ContractData</stp>
        <stp>ZCEU7</stp>
        <stp>LongDescription</stp>
        <tr r="Z43" s="2"/>
      </tp>
      <tp t="s">
        <v>Corn (Globex), Sep 16</v>
        <stp/>
        <stp>ContractData</stp>
        <stp>ZCEU6</stp>
        <stp>LongDescription</stp>
        <tr r="Z38" s="2"/>
      </tp>
      <tp t="s">
        <v>Soybeans (Globex), Sep 16</v>
        <stp/>
        <stp>ContractData</stp>
        <stp>ZSEU6</stp>
        <stp>LongDescription</stp>
        <tr r="W40" s="2"/>
      </tp>
      <tp t="s">
        <v>Corn (Globex), Mar 17</v>
        <stp/>
        <stp>ContractData</stp>
        <stp>ZCEH7</stp>
        <stp>LongDescription</stp>
        <tr r="Z40" s="2"/>
      </tp>
      <tp t="s">
        <v>Soybeans (Globex), Mar 17</v>
        <stp/>
        <stp>ContractData</stp>
        <stp>ZSEH7</stp>
        <stp>LongDescription</stp>
        <tr r="W43" s="2"/>
      </tp>
      <tp t="s">
        <v>Corn (Globex), Mar 16</v>
        <stp/>
        <stp>ContractData</stp>
        <stp>ZCEH6</stp>
        <stp>LongDescription</stp>
        <tr r="Z35" s="2"/>
      </tp>
      <tp t="s">
        <v>Soybeans (Globex), Mar 16</v>
        <stp/>
        <stp>ContractData</stp>
        <stp>ZSEH6</stp>
        <stp>LongDescription</stp>
        <tr r="W36" s="2"/>
      </tp>
      <tp t="s">
        <v>Corn (Globex), Mar 18</v>
        <stp/>
        <stp>ContractData</stp>
        <stp>ZCEH8</stp>
        <stp>LongDescription</stp>
        <tr r="Z45" s="2"/>
      </tp>
      <tp t="s">
        <v>Corn (Globex), May 17</v>
        <stp/>
        <stp>ContractData</stp>
        <stp>ZCEK7</stp>
        <stp>LongDescription</stp>
        <tr r="Z41" s="2"/>
      </tp>
      <tp t="s">
        <v>Soybeans (Globex), May 17</v>
        <stp/>
        <stp>ContractData</stp>
        <stp>ZSEK7</stp>
        <stp>LongDescription</stp>
        <tr r="W44" s="2"/>
      </tp>
      <tp t="s">
        <v>Corn (Globex), May 16</v>
        <stp/>
        <stp>ContractData</stp>
        <stp>ZCEK6</stp>
        <stp>LongDescription</stp>
        <tr r="Z36" s="2"/>
      </tp>
      <tp t="s">
        <v>Soybeans (Globex), May 16</v>
        <stp/>
        <stp>ContractData</stp>
        <stp>ZSEK6</stp>
        <stp>LongDescription</stp>
        <tr r="W37" s="2"/>
      </tp>
      <tp t="s">
        <v>Corn (Globex), Jul 17</v>
        <stp/>
        <stp>ContractData</stp>
        <stp>ZCEN7</stp>
        <stp>LongDescription</stp>
        <tr r="Z42" s="2"/>
      </tp>
      <tp t="s">
        <v>Soybeans (Globex), Jul 17</v>
        <stp/>
        <stp>ContractData</stp>
        <stp>ZSEN7</stp>
        <stp>LongDescription</stp>
        <tr r="W45" s="2"/>
      </tp>
      <tp t="s">
        <v>Corn (Globex), Jul 16</v>
        <stp/>
        <stp>ContractData</stp>
        <stp>ZCEN6</stp>
        <stp>LongDescription</stp>
        <tr r="Z37" s="2"/>
      </tp>
      <tp t="s">
        <v>Soybeans (Globex), Jul 16</v>
        <stp/>
        <stp>ContractData</stp>
        <stp>ZSEN6</stp>
        <stp>LongDescription</stp>
        <tr r="W38" s="2"/>
      </tp>
      <tp t="s">
        <v>Soybeans (Globex), Jan 17</v>
        <stp/>
        <stp>ContractData</stp>
        <stp>ZSEF7</stp>
        <stp>LongDescription</stp>
        <tr r="W42" s="2"/>
      </tp>
      <tp t="s">
        <v>Soybeans (Globex), Jan 16</v>
        <stp/>
        <stp>ContractData</stp>
        <stp>ZSEF6</stp>
        <stp>LongDescription</stp>
        <tr r="W35" s="2"/>
      </tp>
    </main>
    <main first="cqgxl.rtd">
      <tp t="s">
        <v/>
        <stp/>
        <stp>ContractData</stp>
        <stp>ZWAS10Z</stp>
        <stp>Bid</stp>
        <tr r="Y11" s="5"/>
      </tp>
      <tp t="s">
        <v/>
        <stp/>
        <stp>ContractData</stp>
        <stp>ZWAS11Z</stp>
        <stp>Bid</stp>
        <tr r="Y12" s="5"/>
      </tp>
      <tp t="s">
        <v/>
        <stp/>
        <stp>ContractData</stp>
        <stp>ZWAS12Z</stp>
        <stp>Bid</stp>
        <tr r="Y13" s="5"/>
      </tp>
      <tp>
        <v>-32.75</v>
        <stp/>
        <stp>ContractData</stp>
        <stp>ZSES10X</stp>
        <stp>Bid</stp>
        <tr r="Y11" s="3"/>
      </tp>
      <tp t="s">
        <v/>
        <stp/>
        <stp>ContractData</stp>
        <stp>ZSES11X</stp>
        <stp>Bid</stp>
        <tr r="Y12" s="3"/>
      </tp>
      <tp t="s">
        <v/>
        <stp/>
        <stp>ContractData</stp>
        <stp>ZSES12X</stp>
        <stp>Bid</stp>
        <tr r="Y13" s="3"/>
      </tp>
      <tp>
        <v>-30.75</v>
        <stp/>
        <stp>ContractData</stp>
        <stp>ZCES10Z</stp>
        <stp>Bid</stp>
        <tr r="Y11" s="6"/>
      </tp>
      <tp t="s">
        <v/>
        <stp/>
        <stp>ContractData</stp>
        <stp>ZCES11Z</stp>
        <stp>Bid</stp>
        <tr r="Y12" s="6"/>
      </tp>
      <tp t="s">
        <v/>
        <stp/>
        <stp>ContractData</stp>
        <stp>ZCES12Z</stp>
        <stp>Bid</stp>
        <tr r="Y13" s="6"/>
      </tp>
    </main>
    <main first="cqg.rtd">
      <tp t="s">
        <v>Wheat (Globex), Dec 15</v>
        <stp/>
        <stp>ContractData</stp>
        <stp>ZWAZ5</stp>
        <stp>LongDescription</stp>
        <tr r="AC34" s="2"/>
      </tp>
      <tp t="s">
        <v>Wheat (Globex), Dec 17</v>
        <stp/>
        <stp>ContractData</stp>
        <stp>ZWAZ7</stp>
        <stp>LongDescription</stp>
        <tr r="AC44" s="2"/>
      </tp>
      <tp t="s">
        <v>Wheat (Globex), Dec 16</v>
        <stp/>
        <stp>ContractData</stp>
        <stp>ZWAZ6</stp>
        <stp>LongDescription</stp>
        <tr r="AC39" s="2"/>
      </tp>
    </main>
    <main first="cqgxl.rtd">
      <tp t="s">
        <v/>
        <stp/>
        <stp>ContractData</stp>
        <stp>ZCES12Z</stp>
        <stp>Ask</stp>
        <tr r="Z13" s="6"/>
      </tp>
      <tp>
        <v>-15.5</v>
        <stp/>
        <stp>ContractData</stp>
        <stp>ZCES10Z</stp>
        <stp>Ask</stp>
        <tr r="Z11" s="6"/>
      </tp>
      <tp t="s">
        <v/>
        <stp/>
        <stp>ContractData</stp>
        <stp>ZCES11Z</stp>
        <stp>Ask</stp>
        <tr r="Z12" s="6"/>
      </tp>
    </main>
    <main first="cqg.rtd">
      <tp t="s">
        <v>Wheat (Globex), Sep 17</v>
        <stp/>
        <stp>ContractData</stp>
        <stp>ZWAU7</stp>
        <stp>LongDescription</stp>
        <tr r="AC43" s="2"/>
      </tp>
      <tp t="s">
        <v>Wheat (Globex), Sep 16</v>
        <stp/>
        <stp>ContractData</stp>
        <stp>ZWAU6</stp>
        <stp>LongDescription</stp>
        <tr r="AC38" s="2"/>
      </tp>
    </main>
    <main first="cqgxl.rtd">
      <tp t="s">
        <v/>
        <stp/>
        <stp>ContractData</stp>
        <stp>ZWAS12Z</stp>
        <stp>Ask</stp>
        <tr r="Z13" s="5"/>
      </tp>
    </main>
    <main first="cqg.rtd">
      <tp t="s">
        <v>Wheat (Globex), Mar 17</v>
        <stp/>
        <stp>ContractData</stp>
        <stp>ZWAH7</stp>
        <stp>LongDescription</stp>
        <tr r="AC40" s="2"/>
      </tp>
      <tp t="s">
        <v>Wheat (Globex), Mar 16</v>
        <stp/>
        <stp>ContractData</stp>
        <stp>ZWAH6</stp>
        <stp>LongDescription</stp>
        <tr r="AC35" s="2"/>
      </tp>
      <tp t="s">
        <v>Wheat (Globex), Mar 18</v>
        <stp/>
        <stp>ContractData</stp>
        <stp>ZWAH8</stp>
        <stp>LongDescription</stp>
        <tr r="AC45" s="2"/>
      </tp>
      <tp t="s">
        <v>Wheat (Globex), May 17</v>
        <stp/>
        <stp>ContractData</stp>
        <stp>ZWAK7</stp>
        <stp>LongDescription</stp>
        <tr r="AC41" s="2"/>
      </tp>
      <tp t="s">
        <v>Wheat (Globex), May 16</v>
        <stp/>
        <stp>ContractData</stp>
        <stp>ZWAK6</stp>
        <stp>LongDescription</stp>
        <tr r="AC36" s="2"/>
      </tp>
    </main>
    <main first="cqgxl.rtd">
      <tp t="s">
        <v/>
        <stp/>
        <stp>ContractData</stp>
        <stp>ZWAS10Z</stp>
        <stp>Ask</stp>
        <tr r="Z11" s="5"/>
      </tp>
    </main>
    <main first="cqgxl.rtd">
      <tp t="s">
        <v/>
        <stp/>
        <stp>ContractData</stp>
        <stp>ZWAS11Z</stp>
        <stp>Ask</stp>
        <tr r="Z12" s="5"/>
      </tp>
      <tp>
        <v>-4.5</v>
        <stp/>
        <stp>ContractData</stp>
        <stp>ZSES12X</stp>
        <stp>Ask</stp>
        <tr r="Z13" s="3"/>
      </tp>
      <tp>
        <v>13.5</v>
        <stp/>
        <stp>ContractData</stp>
        <stp>ZSES10X</stp>
        <stp>Ask</stp>
        <tr r="Z11" s="3"/>
      </tp>
    </main>
    <main first="cqg.rtd">
      <tp t="s">
        <v>Wheat (Globex), Jul 17</v>
        <stp/>
        <stp>ContractData</stp>
        <stp>ZWAN7</stp>
        <stp>LongDescription</stp>
        <tr r="AC42" s="2"/>
      </tp>
      <tp t="s">
        <v>Wheat (Globex), Jul 16</v>
        <stp/>
        <stp>ContractData</stp>
        <stp>ZWAN6</stp>
        <stp>LongDescription</stp>
        <tr r="AC37" s="2"/>
      </tp>
    </main>
    <main first="cqgxl.rtd">
      <tp>
        <v>8.5</v>
        <stp/>
        <stp>ContractData</stp>
        <stp>ZSES11X</stp>
        <stp>Ask</stp>
        <tr r="Z12" s="3"/>
      </tp>
      <tp>
        <v>0</v>
        <stp/>
        <stp>ContractData</stp>
        <stp>ZCEN7</stp>
        <stp>T_CVol</stp>
        <tr r="Y42" s="2"/>
      </tp>
      <tp>
        <v>9218</v>
        <stp/>
        <stp>ContractData</stp>
        <stp>ZCEN6</stp>
        <stp>T_CVol</stp>
        <tr r="Y37" s="2"/>
      </tp>
      <tp>
        <v>6</v>
        <stp/>
        <stp>ContractData</stp>
        <stp>ZCEK7</stp>
        <stp>T_CVol</stp>
        <tr r="Y41" s="2"/>
      </tp>
      <tp>
        <v>6001</v>
        <stp/>
        <stp>ContractData</stp>
        <stp>ZCEK6</stp>
        <stp>T_CVol</stp>
        <tr r="Y36" s="2"/>
      </tp>
      <tp>
        <v>0</v>
        <stp/>
        <stp>ContractData</stp>
        <stp>ZCEH8</stp>
        <stp>T_CVol</stp>
        <tr r="Y45" s="2"/>
      </tp>
      <tp>
        <v>369</v>
        <stp/>
        <stp>ContractData</stp>
        <stp>ZCEH7</stp>
        <stp>T_CVol</stp>
        <tr r="Y40" s="2"/>
      </tp>
      <tp>
        <v>16620</v>
        <stp/>
        <stp>ContractData</stp>
        <stp>ZCEH6</stp>
        <stp>T_CVol</stp>
        <tr r="Y35" s="2"/>
      </tp>
      <tp>
        <v>0</v>
        <stp/>
        <stp>ContractData</stp>
        <stp>ZCEU7</stp>
        <stp>T_CVol</stp>
        <tr r="Y43" s="2"/>
      </tp>
      <tp>
        <v>2020</v>
        <stp/>
        <stp>ContractData</stp>
        <stp>ZCEU6</stp>
        <stp>T_CVol</stp>
        <tr r="Y38" s="2"/>
      </tp>
      <tp>
        <v>107226</v>
        <stp/>
        <stp>ContractData</stp>
        <stp>ZCEZ5</stp>
        <stp>T_CVol</stp>
        <tr r="Y34" s="2"/>
      </tp>
      <tp>
        <v>13</v>
        <stp/>
        <stp>ContractData</stp>
        <stp>ZCEZ7</stp>
        <stp>T_CVol</stp>
        <tr r="Y44" s="2"/>
      </tp>
      <tp>
        <v>6225</v>
        <stp/>
        <stp>ContractData</stp>
        <stp>ZCEZ6</stp>
        <stp>T_CVol</stp>
        <tr r="Y39" s="2"/>
      </tp>
    </main>
    <main first="cqg.rtd">
      <tp t="s">
        <v>Corn Calendar Spread 2, Dec 15, May 16</v>
        <stp/>
        <stp>ContractData</stp>
        <stp>ZCES2Z</stp>
        <stp>LongDescription</stp>
        <tr r="Z48" s="2"/>
      </tp>
      <tp t="s">
        <v>Soybean Calendar Spread 2, Nov 15, Mar 16</v>
        <stp/>
        <stp>ContractData</stp>
        <stp>ZSES2X</stp>
        <stp>LongDescription</stp>
        <tr r="W48" s="2"/>
      </tp>
      <tp t="s">
        <v>Wheat Calendar Spread 2, Dec 15, May 16</v>
        <stp/>
        <stp>ContractData</stp>
        <stp>ZWAS2Z</stp>
        <stp>LongDescription</stp>
        <tr r="AC48" s="2"/>
      </tp>
      <tp t="s">
        <v>Corn Calendar Spread 3, Dec 15, Jul 16</v>
        <stp/>
        <stp>ContractData</stp>
        <stp>ZCES3Z</stp>
        <stp>LongDescription</stp>
        <tr r="Z49" s="2"/>
      </tp>
      <tp t="s">
        <v>Soybean Calendar Spread 3, Nov 15, May 16</v>
        <stp/>
        <stp>ContractData</stp>
        <stp>ZSES3X</stp>
        <stp>LongDescription</stp>
        <tr r="W49" s="2"/>
      </tp>
      <tp t="s">
        <v>Wheat Calendar Spread 3, Dec 15, Jul 16</v>
        <stp/>
        <stp>ContractData</stp>
        <stp>ZWAS3Z</stp>
        <stp>LongDescription</stp>
        <tr r="AC49" s="2"/>
      </tp>
      <tp t="s">
        <v>Corn Calendar Spread 1, Dec 15, Mar 16</v>
        <stp/>
        <stp>ContractData</stp>
        <stp>ZCES1Z</stp>
        <stp>LongDescription</stp>
        <tr r="Z47" s="2"/>
      </tp>
      <tp t="s">
        <v>SoyBean Calendar Spread 1, Nov 15, Jan 16</v>
        <stp/>
        <stp>ContractData</stp>
        <stp>ZSES1X</stp>
        <stp>LongDescription</stp>
        <tr r="W47" s="2"/>
      </tp>
      <tp t="s">
        <v>Wheat Calendar Spread 1, Dec 15, Mar 16</v>
        <stp/>
        <stp>ContractData</stp>
        <stp>ZWAS1Z</stp>
        <stp>LongDescription</stp>
        <tr r="AC47" s="2"/>
      </tp>
      <tp t="s">
        <v>Corn Calendar Spread 6, Dec 15, Mar 17</v>
        <stp/>
        <stp>ContractData</stp>
        <stp>ZCES6Z</stp>
        <stp>LongDescription</stp>
        <tr r="Z52" s="2"/>
      </tp>
      <tp t="s">
        <v>Soybean Calendar Spread 6, Nov 15, Sep 16</v>
        <stp/>
        <stp>ContractData</stp>
        <stp>ZSES6X</stp>
        <stp>LongDescription</stp>
        <tr r="W52" s="2"/>
      </tp>
      <tp t="s">
        <v>Wheat Calendar Spread 6, Dec 15, Mar 17</v>
        <stp/>
        <stp>ContractData</stp>
        <stp>ZWAS6Z</stp>
        <stp>LongDescription</stp>
        <tr r="AC52" s="2"/>
      </tp>
      <tp t="s">
        <v>Corn Calendar Spread 7, Dec 15, May 17</v>
        <stp/>
        <stp>ContractData</stp>
        <stp>ZCES7Z</stp>
        <stp>LongDescription</stp>
        <tr r="Z53" s="2"/>
      </tp>
      <tp t="s">
        <v>Soybean Calendar Spread 7, Nov 15, Nov 16</v>
        <stp/>
        <stp>ContractData</stp>
        <stp>ZSES7X</stp>
        <stp>LongDescription</stp>
        <tr r="W53" s="2"/>
      </tp>
      <tp t="s">
        <v>Wheat Calendar Spread 7, Dec 15, May 17</v>
        <stp/>
        <stp>ContractData</stp>
        <stp>ZWAS7Z</stp>
        <stp>LongDescription</stp>
        <tr r="AC53" s="2"/>
      </tp>
      <tp t="s">
        <v>Corn Calendar Spread 4, Dec 15, Sep 16</v>
        <stp/>
        <stp>ContractData</stp>
        <stp>ZCES4Z</stp>
        <stp>LongDescription</stp>
        <tr r="Z50" s="2"/>
      </tp>
      <tp t="s">
        <v>Soybean Calendar Spread 4, Nov 15, Jul 16</v>
        <stp/>
        <stp>ContractData</stp>
        <stp>ZSES4X</stp>
        <stp>LongDescription</stp>
        <tr r="W50" s="2"/>
      </tp>
      <tp t="s">
        <v>Wheat Calendar Spread 4, Dec 15, Sep 16</v>
        <stp/>
        <stp>ContractData</stp>
        <stp>ZWAS4Z</stp>
        <stp>LongDescription</stp>
        <tr r="AC50" s="2"/>
      </tp>
      <tp t="s">
        <v>Corn Calendar Spreads 5, Dec 15, Dec 16</v>
        <stp/>
        <stp>ContractData</stp>
        <stp>ZCES5Z</stp>
        <stp>LongDescription</stp>
        <tr r="Z51" s="2"/>
      </tp>
      <tp t="s">
        <v>Soybean Calendar Spread 5, Nov 15, Aug 16</v>
        <stp/>
        <stp>ContractData</stp>
        <stp>ZSES5X</stp>
        <stp>LongDescription</stp>
        <tr r="W51" s="2"/>
      </tp>
      <tp t="s">
        <v>Wheat Calendar Spread 5, Dec 15, Dec 16</v>
        <stp/>
        <stp>ContractData</stp>
        <stp>ZWAS5Z</stp>
        <stp>LongDescription</stp>
        <tr r="AC51" s="2"/>
      </tp>
    </main>
    <main first="cqgxl.rtd">
      <tp t="s">
        <v>ZSEX5</v>
        <stp/>
        <stp>ContractData</stp>
        <stp>ZSE?</stp>
        <stp>Symbol</stp>
        <tr r="R35" s="3"/>
      </tp>
      <tp t="s">
        <v>ZWAZ5</v>
        <stp/>
        <stp>ContractData</stp>
        <stp>ZWA?</stp>
        <stp>Symbol</stp>
        <tr r="R35" s="5"/>
      </tp>
      <tp t="s">
        <v>ZCEZ5</v>
        <stp/>
        <stp>ContractData</stp>
        <stp>ZCE?</stp>
        <stp>Symbol</stp>
        <tr r="R35" s="6"/>
      </tp>
      <tp>
        <v>-7.5</v>
        <stp/>
        <stp>ContractData</stp>
        <stp>ZWAS1Z</stp>
        <stp>LastTradeToday</stp>
        <tr r="W2" s="5"/>
        <tr r="W2" s="5"/>
      </tp>
      <tp>
        <v>-12.5</v>
        <stp/>
        <stp>ContractData</stp>
        <stp>ZWAS2Z</stp>
        <stp>LastTradeToday</stp>
        <tr r="W3" s="5"/>
        <tr r="W3" s="5"/>
      </tp>
      <tp>
        <v>-17</v>
        <stp/>
        <stp>ContractData</stp>
        <stp>ZWAS3Z</stp>
        <stp>LastTradeToday</stp>
        <tr r="W4" s="5"/>
        <tr r="W4" s="5"/>
      </tp>
      <tp>
        <v>-25.75</v>
        <stp/>
        <stp>ContractData</stp>
        <stp>ZWAS4Z</stp>
        <stp>LastTradeToday</stp>
        <tr r="W5" s="5"/>
        <tr r="W5" s="5"/>
      </tp>
      <tp>
        <v>-40</v>
        <stp/>
        <stp>ContractData</stp>
        <stp>ZWAS5Z</stp>
        <stp>LastTradeToday</stp>
        <tr r="W6" s="5"/>
        <tr r="W6" s="5"/>
      </tp>
      <tp t="s">
        <v/>
        <stp/>
        <stp>ContractData</stp>
        <stp>ZWAS6Z</stp>
        <stp>LastTradeToday</stp>
        <tr r="W7" s="5"/>
      </tp>
      <tp t="s">
        <v/>
        <stp/>
        <stp>ContractData</stp>
        <stp>ZWAS7Z</stp>
        <stp>LastTradeToday</stp>
        <tr r="W8" s="5"/>
      </tp>
      <tp t="s">
        <v/>
        <stp/>
        <stp>ContractData</stp>
        <stp>ZWAS8Z</stp>
        <stp>LastTradeToday</stp>
        <tr r="W9" s="5"/>
      </tp>
      <tp t="s">
        <v/>
        <stp/>
        <stp>ContractData</stp>
        <stp>ZWAS9Z</stp>
        <stp>LastTradeToday</stp>
        <tr r="W10" s="5"/>
      </tp>
    </main>
    <main first="cqgxl.rtd">
      <tp t="s">
        <v/>
        <stp/>
        <stp>ContractData</stp>
        <stp>ZSE?</stp>
        <stp>Settlement</stp>
        <tr r="AJ18" s="3"/>
      </tp>
      <tp>
        <v>-11.5</v>
        <stp/>
        <stp>ContractData</stp>
        <stp>ZCES1Z</stp>
        <stp>LastTradeToday</stp>
        <tr r="W2" s="6"/>
        <tr r="W2" s="6"/>
      </tp>
      <tp>
        <v>-3.75</v>
        <stp/>
        <stp>ContractData</stp>
        <stp>ZSES1X</stp>
        <stp>LastTradeToday</stp>
        <tr r="W2" s="3"/>
        <tr r="W2" s="3"/>
      </tp>
      <tp>
        <v>-18.25</v>
        <stp/>
        <stp>ContractData</stp>
        <stp>ZCES2Z</stp>
        <stp>LastTradeToday</stp>
        <tr r="W3" s="6"/>
        <tr r="W3" s="6"/>
      </tp>
      <tp>
        <v>-5.5</v>
        <stp/>
        <stp>ContractData</stp>
        <stp>ZSES2X</stp>
        <stp>LastTradeToday</stp>
        <tr r="W3" s="3"/>
        <tr r="W3" s="3"/>
      </tp>
      <tp>
        <v>-23.25</v>
        <stp/>
        <stp>ContractData</stp>
        <stp>ZCES3Z</stp>
        <stp>LastTradeToday</stp>
        <tr r="W4" s="6"/>
        <tr r="W4" s="6"/>
      </tp>
      <tp>
        <v>-7</v>
        <stp/>
        <stp>ContractData</stp>
        <stp>ZSES3X</stp>
        <stp>LastTradeToday</stp>
        <tr r="W4" s="3"/>
        <tr r="W4" s="3"/>
      </tp>
      <tp>
        <v>-15.5</v>
        <stp/>
        <stp>ContractData</stp>
        <stp>ZCES4Z</stp>
        <stp>LastTradeToday</stp>
        <tr r="W5" s="6"/>
        <tr r="W5" s="6"/>
      </tp>
      <tp>
        <v>-10.75</v>
        <stp/>
        <stp>ContractData</stp>
        <stp>ZSES4X</stp>
        <stp>LastTradeToday</stp>
        <tr r="W5" s="3"/>
        <tr r="W5" s="3"/>
      </tp>
      <tp>
        <v>-21.5</v>
        <stp/>
        <stp>ContractData</stp>
        <stp>ZCES5Z</stp>
        <stp>LastTradeToday</stp>
        <tr r="W6" s="6"/>
        <tr r="W6" s="6"/>
      </tp>
      <tp>
        <v>-9.5</v>
        <stp/>
        <stp>ContractData</stp>
        <stp>ZSES5X</stp>
        <stp>LastTradeToday</stp>
        <tr r="W6" s="3"/>
        <tr r="W6" s="3"/>
      </tp>
      <tp t="s">
        <v/>
        <stp/>
        <stp>ContractData</stp>
        <stp>ZCES6Z</stp>
        <stp>LastTradeToday</stp>
        <tr r="W7" s="6"/>
      </tp>
      <tp t="s">
        <v/>
        <stp/>
        <stp>ContractData</stp>
        <stp>ZSES6X</stp>
        <stp>LastTradeToday</stp>
        <tr r="W7" s="3"/>
      </tp>
      <tp t="s">
        <v/>
        <stp/>
        <stp>ContractData</stp>
        <stp>ZCES7Z</stp>
        <stp>LastTradeToday</stp>
        <tr r="W8" s="6"/>
      </tp>
      <tp>
        <v>3.5</v>
        <stp/>
        <stp>ContractData</stp>
        <stp>ZSES7X</stp>
        <stp>LastTradeToday</stp>
        <tr r="W8" s="3"/>
        <tr r="W8" s="3"/>
      </tp>
      <tp t="s">
        <v/>
        <stp/>
        <stp>ContractData</stp>
        <stp>ZCES8Z</stp>
        <stp>LastTradeToday</stp>
        <tr r="W9" s="6"/>
      </tp>
      <tp t="s">
        <v/>
        <stp/>
        <stp>ContractData</stp>
        <stp>ZSES8X</stp>
        <stp>LastTradeToday</stp>
        <tr r="W9" s="3"/>
      </tp>
      <tp t="s">
        <v/>
        <stp/>
        <stp>ContractData</stp>
        <stp>ZCES9Z</stp>
        <stp>LastTradeToday</stp>
        <tr r="W10" s="6"/>
      </tp>
      <tp t="s">
        <v/>
        <stp/>
        <stp>ContractData</stp>
        <stp>ZSES9X</stp>
        <stp>LastTradeToday</stp>
        <tr r="W10" s="3"/>
      </tp>
      <tp t="s">
        <v/>
        <stp/>
        <stp>ContractData</stp>
        <stp>ZSE?</stp>
        <stp>SettlementDateTime</stp>
        <tr r="AJ19" s="3"/>
      </tp>
      <tp t="s">
        <v>ZSEH7</v>
        <stp/>
        <stp>ContractData</stp>
        <stp>ZSE?10</stp>
        <stp>Symbol</stp>
        <tr r="Q11" s="3"/>
      </tp>
      <tp t="s">
        <v>ZSEK7</v>
        <stp/>
        <stp>ContractData</stp>
        <stp>ZSE?11</stp>
        <stp>Symbol</stp>
        <tr r="Q12" s="3"/>
      </tp>
      <tp t="s">
        <v>ZSEN7</v>
        <stp/>
        <stp>ContractData</stp>
        <stp>ZSE?12</stp>
        <stp>Symbol</stp>
        <tr r="Q13" s="3"/>
      </tp>
      <tp t="s">
        <v>ZCEU7</v>
        <stp/>
        <stp>ContractData</stp>
        <stp>ZCE?10</stp>
        <stp>Symbol</stp>
        <tr r="Q11" s="6"/>
      </tp>
      <tp t="s">
        <v>ZCEZ7</v>
        <stp/>
        <stp>ContractData</stp>
        <stp>ZCE?11</stp>
        <stp>Symbol</stp>
        <tr r="Q12" s="6"/>
      </tp>
      <tp t="s">
        <v>ZCEH8</v>
        <stp/>
        <stp>ContractData</stp>
        <stp>ZCE?12</stp>
        <stp>Symbol</stp>
        <tr r="Q13" s="6"/>
      </tp>
      <tp t="s">
        <v>ZWAU7</v>
        <stp/>
        <stp>ContractData</stp>
        <stp>ZWA?10</stp>
        <stp>Symbol</stp>
        <tr r="Q11" s="5"/>
      </tp>
      <tp t="s">
        <v>ZWAZ7</v>
        <stp/>
        <stp>ContractData</stp>
        <stp>ZWA?11</stp>
        <stp>Symbol</stp>
        <tr r="Q12" s="5"/>
      </tp>
      <tp t="s">
        <v>ZWAH8</v>
        <stp/>
        <stp>ContractData</stp>
        <stp>ZWA?12</stp>
        <stp>Symbol</stp>
        <tr r="Q13" s="5"/>
      </tp>
      <tp t="s">
        <v/>
        <stp/>
        <stp>ContractData</stp>
        <stp>ZCES12Z</stp>
        <stp>LastTradeToday</stp>
        <tr r="W13" s="6"/>
      </tp>
      <tp t="s">
        <v/>
        <stp/>
        <stp>ContractData</stp>
        <stp>ZCES11Z</stp>
        <stp>LastTradeToday</stp>
        <tr r="W12" s="6"/>
      </tp>
      <tp t="s">
        <v/>
        <stp/>
        <stp>ContractData</stp>
        <stp>ZCES10Z</stp>
        <stp>LastTradeToday</stp>
        <tr r="W11" s="6"/>
      </tp>
      <tp t="s">
        <v/>
        <stp/>
        <stp>ContractData</stp>
        <stp>ZSES12X</stp>
        <stp>LastTradeToday</stp>
        <tr r="W13" s="3"/>
      </tp>
      <tp t="s">
        <v/>
        <stp/>
        <stp>ContractData</stp>
        <stp>ZSES11X</stp>
        <stp>LastTradeToday</stp>
        <tr r="W12" s="3"/>
      </tp>
      <tp t="s">
        <v/>
        <stp/>
        <stp>ContractData</stp>
        <stp>ZSES10X</stp>
        <stp>LastTradeToday</stp>
        <tr r="W11" s="3"/>
      </tp>
      <tp t="s">
        <v/>
        <stp/>
        <stp>ContractData</stp>
        <stp>ZWAS12Z</stp>
        <stp>LastTradeToday</stp>
        <tr r="W13" s="5"/>
      </tp>
      <tp t="s">
        <v/>
        <stp/>
        <stp>ContractData</stp>
        <stp>ZWAS11Z</stp>
        <stp>LastTradeToday</stp>
        <tr r="W12" s="5"/>
      </tp>
      <tp t="s">
        <v/>
        <stp/>
        <stp>ContractData</stp>
        <stp>ZWAS10Z</stp>
        <stp>LastTradeToday</stp>
        <tr r="W11" s="5"/>
      </tp>
      <tp>
        <v>547</v>
        <stp/>
        <stp>ContractData</stp>
        <stp>ZWAZ7</stp>
        <stp>Y_Settlement</stp>
        <tr r="U12" s="5"/>
        <tr r="AJ12" s="5"/>
      </tp>
      <tp>
        <v>413.25</v>
        <stp/>
        <stp>ContractData</stp>
        <stp>ZCEZ7</stp>
        <stp>Y_Settlement</stp>
        <tr r="U12" s="6"/>
        <tr r="AJ12" s="6"/>
      </tp>
      <tp>
        <v>533</v>
        <stp/>
        <stp>ContractData</stp>
        <stp>ZWAZ6</stp>
        <stp>Y_Settlement</stp>
        <tr r="U7" s="5"/>
        <tr r="AJ7" s="5"/>
      </tp>
      <tp>
        <v>411</v>
        <stp/>
        <stp>ContractData</stp>
        <stp>ZCEZ6</stp>
        <stp>Y_Settlement</stp>
        <tr r="U7" s="6"/>
        <tr r="AJ7" s="6"/>
      </tp>
      <tp>
        <v>494.75</v>
        <stp/>
        <stp>ContractData</stp>
        <stp>ZWAZ5</stp>
        <stp>Y_Settlement</stp>
        <tr r="U2" s="5"/>
        <tr r="AJ2" s="5"/>
      </tp>
      <tp>
        <v>390.5</v>
        <stp/>
        <stp>ContractData</stp>
        <stp>ZCEZ5</stp>
        <stp>Y_Settlement</stp>
        <tr r="U2" s="6"/>
        <tr r="AJ2" s="6"/>
      </tp>
      <tp>
        <v>882.25</v>
        <stp/>
        <stp>ContractData</stp>
        <stp>ZSEX6</stp>
        <stp>Y_Settlement</stp>
        <tr r="U9" s="3"/>
        <tr r="AJ9" s="3"/>
      </tp>
      <tp>
        <v>889</v>
        <stp/>
        <stp>ContractData</stp>
        <stp>ZSEX5</stp>
        <stp>Y_Settlement</stp>
        <tr r="U2" s="3"/>
        <tr r="T15" s="3"/>
        <tr r="AJ2" s="3"/>
      </tp>
      <tp t="s">
        <v/>
        <stp/>
        <stp>ContractData</stp>
        <stp>ZWAS9Z</stp>
        <stp>Ask</stp>
        <tr r="Z10" s="5"/>
      </tp>
      <tp>
        <v>17.5</v>
        <stp/>
        <stp>ContractData</stp>
        <stp>ZSES9X</stp>
        <stp>Ask</stp>
        <tr r="Z10" s="3"/>
      </tp>
      <tp>
        <v>-2.5</v>
        <stp/>
        <stp>ContractData</stp>
        <stp>ZCES9Z</stp>
        <stp>Ask</stp>
        <tr r="Z10" s="6"/>
      </tp>
      <tp>
        <v>-18</v>
        <stp/>
        <stp>ContractData</stp>
        <stp>ZWAS8Z</stp>
        <stp>Ask</stp>
        <tr r="Z9" s="5"/>
      </tp>
      <tp>
        <v>17.5</v>
        <stp/>
        <stp>ContractData</stp>
        <stp>ZSES8X</stp>
        <stp>Ask</stp>
        <tr r="Z9" s="3"/>
      </tp>
      <tp>
        <v>-37</v>
        <stp/>
        <stp>ContractData</stp>
        <stp>ZCES8Z</stp>
        <stp>Ask</stp>
        <tr r="Z9" s="6"/>
      </tp>
      <tp>
        <v>-39.25</v>
        <stp/>
        <stp>ContractData</stp>
        <stp>ZWAS5Z</stp>
        <stp>Ask</stp>
        <tr r="Z6" s="5"/>
      </tp>
      <tp>
        <v>-9.25</v>
        <stp/>
        <stp>ContractData</stp>
        <stp>ZSES5X</stp>
        <stp>Ask</stp>
        <tr r="Z6" s="3"/>
      </tp>
      <tp>
        <v>-21.25</v>
        <stp/>
        <stp>ContractData</stp>
        <stp>ZCES5Z</stp>
        <stp>Ask</stp>
        <tr r="Z6" s="6"/>
      </tp>
      <tp>
        <v>-25.5</v>
        <stp/>
        <stp>ContractData</stp>
        <stp>ZWAS4Z</stp>
        <stp>Ask</stp>
        <tr r="Z5" s="5"/>
      </tp>
      <tp>
        <v>-10.5</v>
        <stp/>
        <stp>ContractData</stp>
        <stp>ZSES4X</stp>
        <stp>Ask</stp>
        <tr r="Z5" s="3"/>
      </tp>
      <tp>
        <v>-15.25</v>
        <stp/>
        <stp>ContractData</stp>
        <stp>ZCES4Z</stp>
        <stp>Ask</stp>
        <tr r="Z5" s="6"/>
      </tp>
      <tp>
        <v>-42</v>
        <stp/>
        <stp>ContractData</stp>
        <stp>ZWAS7Z</stp>
        <stp>Ask</stp>
        <tr r="Z8" s="5"/>
      </tp>
      <tp>
        <v>4</v>
        <stp/>
        <stp>ContractData</stp>
        <stp>ZSES7X</stp>
        <stp>Ask</stp>
        <tr r="Z8" s="3"/>
      </tp>
      <tp>
        <v>-33</v>
        <stp/>
        <stp>ContractData</stp>
        <stp>ZCES7Z</stp>
        <stp>Ask</stp>
        <tr r="Z8" s="6"/>
      </tp>
      <tp>
        <v>-45</v>
        <stp/>
        <stp>ContractData</stp>
        <stp>ZWAS6Z</stp>
        <stp>Ask</stp>
        <tr r="Z7" s="5"/>
      </tp>
      <tp>
        <v>0.75</v>
        <stp/>
        <stp>ContractData</stp>
        <stp>ZSES6X</stp>
        <stp>Ask</stp>
        <tr r="Z7" s="3"/>
      </tp>
      <tp>
        <v>-30.5</v>
        <stp/>
        <stp>ContractData</stp>
        <stp>ZCES6Z</stp>
        <stp>Ask</stp>
        <tr r="Z7" s="6"/>
      </tp>
      <tp>
        <v>-7.25</v>
        <stp/>
        <stp>ContractData</stp>
        <stp>ZWAS1Z</stp>
        <stp>Ask</stp>
        <tr r="Z2" s="5"/>
      </tp>
      <tp>
        <v>-3.5</v>
        <stp/>
        <stp>ContractData</stp>
        <stp>ZSES1X</stp>
        <stp>Ask</stp>
        <tr r="Z2" s="3"/>
      </tp>
      <tp>
        <v>-11.25</v>
        <stp/>
        <stp>ContractData</stp>
        <stp>ZCES1Z</stp>
        <stp>Ask</stp>
        <tr r="Z2" s="6"/>
      </tp>
      <tp>
        <v>-16.75</v>
        <stp/>
        <stp>ContractData</stp>
        <stp>ZWAS3Z</stp>
        <stp>Ask</stp>
        <tr r="Z4" s="5"/>
      </tp>
      <tp>
        <v>-6.75</v>
        <stp/>
        <stp>ContractData</stp>
        <stp>ZSES3X</stp>
        <stp>Ask</stp>
        <tr r="Z4" s="3"/>
      </tp>
      <tp>
        <v>-23.25</v>
        <stp/>
        <stp>ContractData</stp>
        <stp>ZCES3Z</stp>
        <stp>Ask</stp>
        <tr r="Z4" s="6"/>
      </tp>
      <tp>
        <v>-12.5</v>
        <stp/>
        <stp>ContractData</stp>
        <stp>ZWAS2Z</stp>
        <stp>Ask</stp>
        <tr r="Z3" s="5"/>
      </tp>
      <tp>
        <v>-5.5</v>
        <stp/>
        <stp>ContractData</stp>
        <stp>ZSES2X</stp>
        <stp>Ask</stp>
        <tr r="Z3" s="3"/>
      </tp>
      <tp>
        <v>-18.25</v>
        <stp/>
        <stp>ContractData</stp>
        <stp>ZCES2Z</stp>
        <stp>Ask</stp>
        <tr r="Z3" s="6"/>
      </tp>
      <tp>
        <v>3.5</v>
        <stp/>
        <stp>ContractData</stp>
        <stp>ZSES7X</stp>
        <stp>Bid</stp>
        <tr r="Y8" s="3"/>
      </tp>
      <tp>
        <v>-51</v>
        <stp/>
        <stp>ContractData</stp>
        <stp>ZWAS7Z</stp>
        <stp>Bid</stp>
        <tr r="Y8" s="5"/>
      </tp>
      <tp>
        <v>-41</v>
        <stp/>
        <stp>ContractData</stp>
        <stp>ZCES7Z</stp>
        <stp>Bid</stp>
        <tr r="Y8" s="6"/>
      </tp>
      <tp>
        <v>-1.25</v>
        <stp/>
        <stp>ContractData</stp>
        <stp>ZSES6X</stp>
        <stp>Bid</stp>
        <tr r="Y7" s="3"/>
      </tp>
      <tp>
        <v>-51</v>
        <stp/>
        <stp>ContractData</stp>
        <stp>ZWAS6Z</stp>
        <stp>Bid</stp>
        <tr r="Y7" s="5"/>
      </tp>
      <tp>
        <v>-33</v>
        <stp/>
        <stp>ContractData</stp>
        <stp>ZCES6Z</stp>
        <stp>Bid</stp>
        <tr r="Y7" s="6"/>
      </tp>
      <tp>
        <v>-9.75</v>
        <stp/>
        <stp>ContractData</stp>
        <stp>ZSES5X</stp>
        <stp>Bid</stp>
        <tr r="Y6" s="3"/>
      </tp>
      <tp>
        <v>-39.75</v>
        <stp/>
        <stp>ContractData</stp>
        <stp>ZWAS5Z</stp>
        <stp>Bid</stp>
        <tr r="Y6" s="5"/>
      </tp>
      <tp>
        <v>-21.5</v>
        <stp/>
        <stp>ContractData</stp>
        <stp>ZCES5Z</stp>
        <stp>Bid</stp>
        <tr r="Y6" s="6"/>
      </tp>
      <tp>
        <v>-10.75</v>
        <stp/>
        <stp>ContractData</stp>
        <stp>ZSES4X</stp>
        <stp>Bid</stp>
        <tr r="Y5" s="3"/>
      </tp>
      <tp>
        <v>-26</v>
        <stp/>
        <stp>ContractData</stp>
        <stp>ZWAS4Z</stp>
        <stp>Bid</stp>
        <tr r="Y5" s="5"/>
      </tp>
      <tp>
        <v>-15.5</v>
        <stp/>
        <stp>ContractData</stp>
        <stp>ZCES4Z</stp>
        <stp>Bid</stp>
        <tr r="Y5" s="6"/>
      </tp>
      <tp>
        <v>-7</v>
        <stp/>
        <stp>ContractData</stp>
        <stp>ZSES3X</stp>
        <stp>Bid</stp>
        <tr r="Y4" s="3"/>
      </tp>
      <tp>
        <v>-17.25</v>
        <stp/>
        <stp>ContractData</stp>
        <stp>ZWAS3Z</stp>
        <stp>Bid</stp>
        <tr r="Y4" s="5"/>
      </tp>
      <tp>
        <v>-23.5</v>
        <stp/>
        <stp>ContractData</stp>
        <stp>ZCES3Z</stp>
        <stp>Bid</stp>
        <tr r="Y4" s="6"/>
      </tp>
      <tp>
        <v>-5.75</v>
        <stp/>
        <stp>ContractData</stp>
        <stp>ZSES2X</stp>
        <stp>Bid</stp>
        <tr r="Y3" s="3"/>
      </tp>
      <tp>
        <v>-12.75</v>
        <stp/>
        <stp>ContractData</stp>
        <stp>ZWAS2Z</stp>
        <stp>Bid</stp>
        <tr r="Y3" s="5"/>
      </tp>
      <tp>
        <v>-18.5</v>
        <stp/>
        <stp>ContractData</stp>
        <stp>ZCES2Z</stp>
        <stp>Bid</stp>
        <tr r="Y3" s="6"/>
      </tp>
      <tp>
        <v>-3.75</v>
        <stp/>
        <stp>ContractData</stp>
        <stp>ZSES1X</stp>
        <stp>Bid</stp>
        <tr r="Y2" s="3"/>
      </tp>
      <tp>
        <v>-7.5</v>
        <stp/>
        <stp>ContractData</stp>
        <stp>ZWAS1Z</stp>
        <stp>Bid</stp>
        <tr r="Y2" s="5"/>
      </tp>
      <tp>
        <v>-11.5</v>
        <stp/>
        <stp>ContractData</stp>
        <stp>ZCES1Z</stp>
        <stp>Bid</stp>
        <tr r="Y2" s="6"/>
      </tp>
      <tp t="s">
        <v/>
        <stp/>
        <stp>ContractData</stp>
        <stp>ZSES9X</stp>
        <stp>Bid</stp>
        <tr r="Y10" s="3"/>
      </tp>
      <tp t="s">
        <v/>
        <stp/>
        <stp>ContractData</stp>
        <stp>ZWAS9Z</stp>
        <stp>Bid</stp>
        <tr r="Y10" s="5"/>
      </tp>
      <tp t="s">
        <v/>
        <stp/>
        <stp>ContractData</stp>
        <stp>ZCES9Z</stp>
        <stp>Bid</stp>
        <tr r="Y10" s="6"/>
      </tp>
      <tp t="s">
        <v/>
        <stp/>
        <stp>ContractData</stp>
        <stp>ZSES8X</stp>
        <stp>Bid</stp>
        <tr r="Y9" s="3"/>
      </tp>
      <tp>
        <v>-45</v>
        <stp/>
        <stp>ContractData</stp>
        <stp>ZWAS8Z</stp>
        <stp>Bid</stp>
        <tr r="Y9" s="5"/>
      </tp>
      <tp>
        <v>-43</v>
        <stp/>
        <stp>ContractData</stp>
        <stp>ZCES8Z</stp>
        <stp>Bid</stp>
        <tr r="Y9" s="6"/>
      </tp>
      <tp>
        <v>26</v>
        <stp/>
        <stp>ContractData</stp>
        <stp>ZWAS5Z</stp>
        <stp>T_CVol</stp>
        <tr r="AB51" s="2"/>
      </tp>
      <tp>
        <v>7</v>
        <stp/>
        <stp>ContractData</stp>
        <stp>ZWAS4Z</stp>
        <stp>T_CVol</stp>
        <tr r="AB50" s="2"/>
      </tp>
      <tp>
        <v>0</v>
        <stp/>
        <stp>ContractData</stp>
        <stp>ZWAS7Z</stp>
        <stp>T_CVol</stp>
        <tr r="AB53" s="2"/>
      </tp>
      <tp>
        <v>0</v>
        <stp/>
        <stp>ContractData</stp>
        <stp>ZWAS6Z</stp>
        <stp>T_CVol</stp>
        <tr r="AB52" s="2"/>
      </tp>
      <tp>
        <v>7993</v>
        <stp/>
        <stp>ContractData</stp>
        <stp>ZWAS1Z</stp>
        <stp>T_CVol</stp>
        <tr r="AB47" s="2"/>
      </tp>
      <tp>
        <v>482</v>
        <stp/>
        <stp>ContractData</stp>
        <stp>ZWAS3Z</stp>
        <stp>T_CVol</stp>
        <tr r="AB49" s="2"/>
      </tp>
      <tp>
        <v>958</v>
        <stp/>
        <stp>ContractData</stp>
        <stp>ZWAS2Z</stp>
        <stp>T_CVol</stp>
        <tr r="AB48" s="2"/>
      </tp>
      <tp>
        <v>897.5</v>
        <stp/>
        <stp>ContractData</stp>
        <stp>ZSEQ6</stp>
        <stp>Y_Settlement</stp>
        <tr r="U7" s="3"/>
        <tr r="AJ7" s="3"/>
      </tp>
      <tp>
        <v>23</v>
        <stp/>
        <stp>ContractData</stp>
        <stp>ZSES5X</stp>
        <stp>T_CVol</stp>
        <tr r="V51" s="2"/>
      </tp>
      <tp>
        <v>2829</v>
        <stp/>
        <stp>ContractData</stp>
        <stp>ZCES5Z</stp>
        <stp>T_CVol</stp>
        <tr r="Y51" s="2"/>
      </tp>
      <tp>
        <v>3203</v>
        <stp/>
        <stp>ContractData</stp>
        <stp>ZSES4X</stp>
        <stp>T_CVol</stp>
        <tr r="V50" s="2"/>
      </tp>
      <tp>
        <v>263</v>
        <stp/>
        <stp>ContractData</stp>
        <stp>ZCES4Z</stp>
        <stp>T_CVol</stp>
        <tr r="Y50" s="2"/>
      </tp>
      <tp>
        <v>1077</v>
        <stp/>
        <stp>ContractData</stp>
        <stp>ZSES7X</stp>
        <stp>T_CVol</stp>
        <tr r="V53" s="2"/>
      </tp>
      <tp>
        <v>0</v>
        <stp/>
        <stp>ContractData</stp>
        <stp>ZCES7Z</stp>
        <stp>T_CVol</stp>
        <tr r="Y53" s="2"/>
      </tp>
      <tp>
        <v>0</v>
        <stp/>
        <stp>ContractData</stp>
        <stp>ZSES6X</stp>
        <stp>T_CVol</stp>
        <tr r="V52" s="2"/>
      </tp>
      <tp>
        <v>0</v>
        <stp/>
        <stp>ContractData</stp>
        <stp>ZCES6Z</stp>
        <stp>T_CVol</stp>
        <tr r="Y52" s="2"/>
      </tp>
      <tp>
        <v>19914</v>
        <stp/>
        <stp>ContractData</stp>
        <stp>ZSES1X</stp>
        <stp>T_CVol</stp>
        <tr r="V47" s="2"/>
      </tp>
      <tp>
        <v>5414</v>
        <stp/>
        <stp>ContractData</stp>
        <stp>ZCES1Z</stp>
        <stp>T_CVol</stp>
        <tr r="Y47" s="2"/>
      </tp>
      <tp>
        <v>2011</v>
        <stp/>
        <stp>ContractData</stp>
        <stp>ZSES3X</stp>
        <stp>T_CVol</stp>
        <tr r="V49" s="2"/>
      </tp>
      <tp>
        <v>3304</v>
        <stp/>
        <stp>ContractData</stp>
        <stp>ZCES3Z</stp>
        <stp>T_CVol</stp>
        <tr r="Y49" s="2"/>
      </tp>
      <tp>
        <v>6587</v>
        <stp/>
        <stp>ContractData</stp>
        <stp>ZSES2X</stp>
        <stp>T_CVol</stp>
        <tr r="V48" s="2"/>
      </tp>
      <tp>
        <v>1432</v>
        <stp/>
        <stp>ContractData</stp>
        <stp>ZCES2Z</stp>
        <stp>T_CVol</stp>
        <tr r="Y48" s="2"/>
      </tp>
      <tp>
        <v>529.5</v>
        <stp/>
        <stp>ContractData</stp>
        <stp>ZWAU7</stp>
        <stp>Y_Settlement</stp>
        <tr r="U11" s="5"/>
        <tr r="AJ11" s="5"/>
      </tp>
      <tp>
        <v>418.5</v>
        <stp/>
        <stp>ContractData</stp>
        <stp>ZCEU7</stp>
        <stp>Y_Settlement</stp>
        <tr r="U11" s="6"/>
        <tr r="AJ11" s="6"/>
      </tp>
      <tp>
        <v>520.5</v>
        <stp/>
        <stp>ContractData</stp>
        <stp>ZWAU6</stp>
        <stp>Y_Settlement</stp>
        <tr r="U6" s="5"/>
        <tr r="AJ6" s="5"/>
      </tp>
      <tp>
        <v>886.75</v>
        <stp/>
        <stp>ContractData</stp>
        <stp>ZSEU6</stp>
        <stp>Y_Settlement</stp>
        <tr r="U8" s="3"/>
        <tr r="AJ8" s="3"/>
      </tp>
      <tp>
        <v>405.25</v>
        <stp/>
        <stp>ContractData</stp>
        <stp>ZCEU6</stp>
        <stp>Y_Settlement</stp>
        <tr r="U6" s="6"/>
        <tr r="AJ6" s="6"/>
      </tp>
      <tp>
        <v>541</v>
        <stp/>
        <stp>ContractData</stp>
        <stp>ZWAK7</stp>
        <stp>Y_Settlement</stp>
        <tr r="U9" s="5"/>
        <tr r="AJ9" s="5"/>
      </tp>
      <tp>
        <v>896</v>
        <stp/>
        <stp>ContractData</stp>
        <stp>ZSEK7</stp>
        <stp>Y_Settlement</stp>
        <tr r="U12" s="3"/>
        <tr r="AJ12" s="3"/>
      </tp>
      <tp>
        <v>427</v>
        <stp/>
        <stp>ContractData</stp>
        <stp>ZCEK7</stp>
        <stp>Y_Settlement</stp>
        <tr r="U9" s="6"/>
        <tr r="AJ9" s="6"/>
      </tp>
      <tp>
        <v>507.75</v>
        <stp/>
        <stp>ContractData</stp>
        <stp>ZWAK6</stp>
        <stp>Y_Settlement</stp>
        <tr r="U4" s="5"/>
        <tr r="AJ4" s="5"/>
      </tp>
      <tp>
        <v>894.75</v>
        <stp/>
        <stp>ContractData</stp>
        <stp>ZSEK6</stp>
        <stp>Y_Settlement</stp>
        <tr r="U5" s="3"/>
        <tr r="AJ5" s="3"/>
      </tp>
      <tp>
        <v>409</v>
        <stp/>
        <stp>ContractData</stp>
        <stp>ZCEK6</stp>
        <stp>Y_Settlement</stp>
        <tr r="U4" s="6"/>
        <tr r="AJ4" s="6"/>
      </tp>
      <tp>
        <v>889</v>
        <stp/>
        <stp>ContractData</stp>
        <stp>ZSE?</stp>
        <stp>Y_Settlement</stp>
        <tr r="AJ20" s="3"/>
      </tp>
      <tp>
        <v>547</v>
        <stp/>
        <stp>ContractData</stp>
        <stp>ZWAH8</stp>
        <stp>Y_Settlement</stp>
        <tr r="U13" s="5"/>
        <tr r="AJ13" s="5"/>
      </tp>
      <tp t="s">
        <v/>
        <stp/>
        <stp>ContractData</stp>
        <stp>ZCEH8</stp>
        <stp>Y_Settlement</stp>
        <tr r="U13" s="6"/>
        <tr r="AJ13" s="6"/>
      </tp>
      <tp>
        <v>543</v>
        <stp/>
        <stp>ContractData</stp>
        <stp>ZWAH7</stp>
        <stp>Y_Settlement</stp>
        <tr r="U8" s="5"/>
        <tr r="AJ8" s="5"/>
      </tp>
      <tp>
        <v>892.5</v>
        <stp/>
        <stp>ContractData</stp>
        <stp>ZSEH7</stp>
        <stp>Y_Settlement</stp>
        <tr r="U11" s="3"/>
        <tr r="AJ11" s="3"/>
      </tp>
      <tp>
        <v>421.25</v>
        <stp/>
        <stp>ContractData</stp>
        <stp>ZCEH7</stp>
        <stp>Y_Settlement</stp>
        <tr r="U8" s="6"/>
        <tr r="AJ8" s="6"/>
      </tp>
      <tp>
        <v>502.5</v>
        <stp/>
        <stp>ContractData</stp>
        <stp>ZWAH6</stp>
        <stp>Y_Settlement</stp>
        <tr r="U3" s="5"/>
        <tr r="AJ3" s="5"/>
      </tp>
      <tp>
        <v>893.5</v>
        <stp/>
        <stp>ContractData</stp>
        <stp>ZSEH6</stp>
        <stp>Y_Settlement</stp>
        <tr r="U4" s="3"/>
        <tr r="AJ4" s="3"/>
      </tp>
      <tp>
        <v>401.75</v>
        <stp/>
        <stp>ContractData</stp>
        <stp>ZCEH6</stp>
        <stp>Y_Settlement</stp>
        <tr r="U3" s="6"/>
        <tr r="AJ3" s="6"/>
      </tp>
      <tp>
        <v>532</v>
        <stp/>
        <stp>ContractData</stp>
        <stp>ZWAN7</stp>
        <stp>Y_Settlement</stp>
        <tr r="U10" s="5"/>
        <tr r="AJ10" s="5"/>
      </tp>
      <tp>
        <v>901.25</v>
        <stp/>
        <stp>ContractData</stp>
        <stp>ZSEN7</stp>
        <stp>Y_Settlement</stp>
        <tr r="U13" s="3"/>
        <tr r="AJ13" s="3"/>
      </tp>
      <tp>
        <v>430.75</v>
        <stp/>
        <stp>ContractData</stp>
        <stp>ZCEN7</stp>
        <stp>Y_Settlement</stp>
        <tr r="U10" s="6"/>
        <tr r="AJ10" s="6"/>
      </tp>
      <tp>
        <v>511.75</v>
        <stp/>
        <stp>ContractData</stp>
        <stp>ZWAN6</stp>
        <stp>Y_Settlement</stp>
        <tr r="U5" s="5"/>
        <tr r="AJ5" s="5"/>
      </tp>
      <tp>
        <v>898.75</v>
        <stp/>
        <stp>ContractData</stp>
        <stp>ZSEN6</stp>
        <stp>Y_Settlement</stp>
        <tr r="U6" s="3"/>
        <tr r="AJ6" s="3"/>
      </tp>
      <tp>
        <v>413.5</v>
        <stp/>
        <stp>ContractData</stp>
        <stp>ZCEN6</stp>
        <stp>Y_Settlement</stp>
        <tr r="U5" s="6"/>
        <tr r="AJ5" s="6"/>
      </tp>
      <tp>
        <v>529.25</v>
        <stp/>
        <stp>ContractData</stp>
        <stp>ZWAN7</stp>
        <stp>Ask</stp>
        <tr r="T10" s="5"/>
      </tp>
      <tp>
        <v>503.75</v>
        <stp/>
        <stp>ContractData</stp>
        <stp>ZWAN6</stp>
        <stp>Ask</stp>
        <tr r="T5" s="5"/>
      </tp>
      <tp>
        <v>537.5</v>
        <stp/>
        <stp>ContractData</stp>
        <stp>ZWAK7</stp>
        <stp>Ask</stp>
        <tr r="T9" s="5"/>
      </tp>
      <tp>
        <v>499.25</v>
        <stp/>
        <stp>ContractData</stp>
        <stp>ZWAK6</stp>
        <stp>Ask</stp>
        <tr r="T4" s="5"/>
      </tp>
      <tp>
        <v>536.75</v>
        <stp/>
        <stp>ContractData</stp>
        <stp>ZWAH7</stp>
        <stp>Ask</stp>
        <tr r="T8" s="5"/>
      </tp>
      <tp>
        <v>494</v>
        <stp/>
        <stp>ContractData</stp>
        <stp>ZWAH6</stp>
        <stp>Ask</stp>
        <tr r="T3" s="5"/>
      </tp>
      <tp t="s">
        <v/>
        <stp/>
        <stp>ContractData</stp>
        <stp>ZWAH8</stp>
        <stp>Ask</stp>
        <tr r="T13" s="5"/>
      </tp>
      <tp t="s">
        <v/>
        <stp/>
        <stp>ContractData</stp>
        <stp>ZWAU7</stp>
        <stp>Ask</stp>
        <tr r="T11" s="5"/>
      </tp>
      <tp>
        <v>512.5</v>
        <stp/>
        <stp>ContractData</stp>
        <stp>ZWAU6</stp>
        <stp>Ask</stp>
        <tr r="T6" s="5"/>
      </tp>
      <tp>
        <v>486.5</v>
        <stp/>
        <stp>ContractData</stp>
        <stp>ZWAZ5</stp>
        <stp>Ask</stp>
        <tr r="T2" s="5"/>
      </tp>
      <tp t="s">
        <v/>
        <stp/>
        <stp>ContractData</stp>
        <stp>ZWAZ7</stp>
        <stp>Ask</stp>
        <tr r="T12" s="5"/>
      </tp>
      <tp>
        <v>526.25</v>
        <stp/>
        <stp>ContractData</stp>
        <stp>ZWAZ6</stp>
        <stp>Ask</stp>
        <tr r="T7" s="5"/>
      </tp>
      <tp>
        <v>525.5</v>
        <stp/>
        <stp>ContractData</stp>
        <stp>ZWAZ6</stp>
        <stp>Bid</stp>
        <tr r="S7" s="5"/>
      </tp>
      <tp>
        <v>518.75</v>
        <stp/>
        <stp>ContractData</stp>
        <stp>ZWAZ7</stp>
        <stp>Bid</stp>
        <tr r="S12" s="5"/>
      </tp>
      <tp>
        <v>486.25</v>
        <stp/>
        <stp>ContractData</stp>
        <stp>ZWAZ5</stp>
        <stp>Bid</stp>
        <tr r="S2" s="5"/>
      </tp>
      <tp>
        <v>511.75</v>
        <stp/>
        <stp>ContractData</stp>
        <stp>ZWAU6</stp>
        <stp>Bid</stp>
        <tr r="S6" s="5"/>
      </tp>
      <tp>
        <v>504.5</v>
        <stp/>
        <stp>ContractData</stp>
        <stp>ZWAU7</stp>
        <stp>Bid</stp>
        <tr r="S11" s="5"/>
      </tp>
      <tp>
        <v>503</v>
        <stp/>
        <stp>ContractData</stp>
        <stp>ZWAN6</stp>
        <stp>Bid</stp>
        <tr r="S5" s="5"/>
      </tp>
      <tp>
        <v>504.5</v>
        <stp/>
        <stp>ContractData</stp>
        <stp>ZWAN7</stp>
        <stp>Bid</stp>
        <tr r="S10" s="5"/>
      </tp>
      <tp t="s">
        <v/>
        <stp/>
        <stp>ContractData</stp>
        <stp>ZWAH8</stp>
        <stp>Bid</stp>
        <tr r="S13" s="5"/>
      </tp>
      <tp>
        <v>493.5</v>
        <stp/>
        <stp>ContractData</stp>
        <stp>ZWAH6</stp>
        <stp>Bid</stp>
        <tr r="S3" s="5"/>
      </tp>
      <tp>
        <v>534.5</v>
        <stp/>
        <stp>ContractData</stp>
        <stp>ZWAH7</stp>
        <stp>Bid</stp>
        <tr r="S8" s="5"/>
      </tp>
      <tp>
        <v>498.75</v>
        <stp/>
        <stp>ContractData</stp>
        <stp>ZWAK6</stp>
        <stp>Bid</stp>
        <tr r="S4" s="5"/>
      </tp>
      <tp>
        <v>528.5</v>
        <stp/>
        <stp>ContractData</stp>
        <stp>ZWAK7</stp>
        <stp>Bid</stp>
        <tr r="S9" s="5"/>
      </tp>
      <tp>
        <v>891.5</v>
        <stp/>
        <stp>ContractData</stp>
        <stp>ZSEF7</stp>
        <stp>Ask</stp>
        <tr r="T10" s="3"/>
      </tp>
      <tp>
        <v>891.25</v>
        <stp/>
        <stp>ContractData</stp>
        <stp>ZSEF6</stp>
        <stp>Ask</stp>
        <tr r="T3" s="3"/>
      </tp>
      <tp>
        <v>428.25</v>
        <stp/>
        <stp>ContractData</stp>
        <stp>ZCEN7</stp>
        <stp>Ask</stp>
        <tr r="T10" s="6"/>
      </tp>
      <tp>
        <v>905.25</v>
        <stp/>
        <stp>ContractData</stp>
        <stp>ZSEN7</stp>
        <stp>Ask</stp>
        <tr r="T13" s="3"/>
      </tp>
      <tp>
        <v>409.75</v>
        <stp/>
        <stp>ContractData</stp>
        <stp>ZCEN6</stp>
        <stp>Ask</stp>
        <tr r="T5" s="6"/>
      </tp>
      <tp>
        <v>898.25</v>
        <stp/>
        <stp>ContractData</stp>
        <stp>ZSEN6</stp>
        <stp>Ask</stp>
        <tr r="T6" s="3"/>
      </tp>
      <tp>
        <v>424</v>
        <stp/>
        <stp>ContractData</stp>
        <stp>ZCEK7</stp>
        <stp>Ask</stp>
        <tr r="T9" s="6"/>
      </tp>
      <tp>
        <v>900.5</v>
        <stp/>
        <stp>ContractData</stp>
        <stp>ZSEK7</stp>
        <stp>Ask</stp>
        <tr r="T12" s="3"/>
      </tp>
      <tp>
        <v>404.75</v>
        <stp/>
        <stp>ContractData</stp>
        <stp>ZCEK6</stp>
        <stp>Ask</stp>
        <tr r="T4" s="6"/>
      </tp>
      <tp>
        <v>894.5</v>
        <stp/>
        <stp>ContractData</stp>
        <stp>ZSEK6</stp>
        <stp>Ask</stp>
        <tr r="T5" s="3"/>
      </tp>
      <tp>
        <v>418</v>
        <stp/>
        <stp>ContractData</stp>
        <stp>ZCEH7</stp>
        <stp>Ask</stp>
        <tr r="T8" s="6"/>
      </tp>
      <tp>
        <v>895.75</v>
        <stp/>
        <stp>ContractData</stp>
        <stp>ZSEH7</stp>
        <stp>Ask</stp>
        <tr r="T11" s="3"/>
      </tp>
      <tp>
        <v>397.75</v>
        <stp/>
        <stp>ContractData</stp>
        <stp>ZCEH6</stp>
        <stp>Ask</stp>
        <tr r="T3" s="6"/>
      </tp>
      <tp>
        <v>893.25</v>
        <stp/>
        <stp>ContractData</stp>
        <stp>ZSEH6</stp>
        <stp>Ask</stp>
        <tr r="T4" s="3"/>
      </tp>
      <tp t="s">
        <v/>
        <stp/>
        <stp>ContractData</stp>
        <stp>ZCEH8</stp>
        <stp>Ask</stp>
        <tr r="T13" s="6"/>
      </tp>
      <tp>
        <v>419.75</v>
        <stp/>
        <stp>ContractData</stp>
        <stp>ZCEU7</stp>
        <stp>Ask</stp>
        <tr r="T11" s="6"/>
      </tp>
      <tp>
        <v>402</v>
        <stp/>
        <stp>ContractData</stp>
        <stp>ZCEU6</stp>
        <stp>Ask</stp>
        <tr r="T6" s="6"/>
      </tp>
      <tp>
        <v>888.75</v>
        <stp/>
        <stp>ContractData</stp>
        <stp>ZSEU6</stp>
        <stp>Ask</stp>
        <tr r="T8" s="3"/>
      </tp>
      <tp>
        <v>897.25</v>
        <stp/>
        <stp>ContractData</stp>
        <stp>ZSEQ6</stp>
        <stp>Ask</stp>
        <tr r="T7" s="3"/>
      </tp>
      <tp>
        <v>386.5</v>
        <stp/>
        <stp>ContractData</stp>
        <stp>ZCEZ5</stp>
        <stp>Ask</stp>
        <tr r="T2" s="6"/>
      </tp>
      <tp>
        <v>412.5</v>
        <stp/>
        <stp>ContractData</stp>
        <stp>ZCEZ7</stp>
        <stp>Ask</stp>
        <tr r="T12" s="6"/>
      </tp>
      <tp>
        <v>408</v>
        <stp/>
        <stp>ContractData</stp>
        <stp>ZCEZ6</stp>
        <stp>Ask</stp>
        <tr r="T7" s="6"/>
      </tp>
      <tp>
        <v>887.5</v>
        <stp/>
        <stp>ContractData</stp>
        <stp>ZSEX5</stp>
        <stp>Ask</stp>
        <tr r="T2" s="3"/>
      </tp>
      <tp>
        <v>884</v>
        <stp/>
        <stp>ContractData</stp>
        <stp>ZSEX6</stp>
        <stp>Ask</stp>
        <tr r="T9" s="3"/>
      </tp>
      <tp>
        <v>888.25</v>
        <stp/>
        <stp>ContractData</stp>
        <stp>ZSEF7</stp>
        <stp>Y_Settlement</stp>
        <tr r="U10" s="3"/>
        <tr r="AJ10" s="3"/>
      </tp>
      <tp>
        <v>892.25</v>
        <stp/>
        <stp>ContractData</stp>
        <stp>ZSEF6</stp>
        <stp>Y_Settlement</stp>
        <tr r="U3" s="3"/>
        <tr r="AJ3" s="3"/>
      </tp>
      <tp>
        <v>883.25</v>
        <stp/>
        <stp>ContractData</stp>
        <stp>ZSEX6</stp>
        <stp>Bid</stp>
        <tr r="S9" s="3"/>
      </tp>
      <tp>
        <v>887.25</v>
        <stp/>
        <stp>ContractData</stp>
        <stp>ZSEX5</stp>
        <stp>Bid</stp>
        <tr r="S2" s="3"/>
      </tp>
      <tp>
        <v>407.75</v>
        <stp/>
        <stp>ContractData</stp>
        <stp>ZCEZ6</stp>
        <stp>Bid</stp>
        <tr r="S7" s="6"/>
      </tp>
      <tp>
        <v>409.75</v>
        <stp/>
        <stp>ContractData</stp>
        <stp>ZCEZ7</stp>
        <stp>Bid</stp>
        <tr r="S12" s="6"/>
      </tp>
      <tp>
        <v>386.25</v>
        <stp/>
        <stp>ContractData</stp>
        <stp>ZCEZ5</stp>
        <stp>Bid</stp>
        <tr r="S2" s="6"/>
      </tp>
      <tp>
        <v>401.75</v>
        <stp/>
        <stp>ContractData</stp>
        <stp>ZCEU6</stp>
        <stp>Bid</stp>
        <tr r="S6" s="6"/>
      </tp>
      <tp>
        <v>887.25</v>
        <stp/>
        <stp>ContractData</stp>
        <stp>ZSEU6</stp>
        <stp>Bid</stp>
        <tr r="S8" s="3"/>
      </tp>
      <tp>
        <v>413.25</v>
        <stp/>
        <stp>ContractData</stp>
        <stp>ZCEU7</stp>
        <stp>Bid</stp>
        <tr r="S11" s="6"/>
      </tp>
      <tp>
        <v>896.75</v>
        <stp/>
        <stp>ContractData</stp>
        <stp>ZSEQ6</stp>
        <stp>Bid</stp>
        <tr r="S7" s="3"/>
      </tp>
      <tp>
        <v>409.5</v>
        <stp/>
        <stp>ContractData</stp>
        <stp>ZCEN6</stp>
        <stp>Bid</stp>
        <tr r="S5" s="6"/>
      </tp>
      <tp>
        <v>898</v>
        <stp/>
        <stp>ContractData</stp>
        <stp>ZSEN6</stp>
        <stp>Bid</stp>
        <tr r="S6" s="3"/>
      </tp>
      <tp>
        <v>427</v>
        <stp/>
        <stp>ContractData</stp>
        <stp>ZCEN7</stp>
        <stp>Bid</stp>
        <tr r="S10" s="6"/>
      </tp>
      <tp>
        <v>901.5</v>
        <stp/>
        <stp>ContractData</stp>
        <stp>ZSEN7</stp>
        <stp>Bid</stp>
        <tr r="S13" s="3"/>
      </tp>
      <tp t="s">
        <v/>
        <stp/>
        <stp>ContractData</stp>
        <stp>ZCEH8</stp>
        <stp>Bid</stp>
        <tr r="S13" s="6"/>
      </tp>
      <tp>
        <v>397.5</v>
        <stp/>
        <stp>ContractData</stp>
        <stp>ZCEH6</stp>
        <stp>Bid</stp>
        <tr r="S3" s="6"/>
      </tp>
      <tp>
        <v>892.75</v>
        <stp/>
        <stp>ContractData</stp>
        <stp>ZSEH6</stp>
        <stp>Bid</stp>
        <tr r="S4" s="3"/>
      </tp>
      <tp>
        <v>417.25</v>
        <stp/>
        <stp>ContractData</stp>
        <stp>ZCEH7</stp>
        <stp>Bid</stp>
        <tr r="S8" s="6"/>
      </tp>
      <tp>
        <v>893.25</v>
        <stp/>
        <stp>ContractData</stp>
        <stp>ZSEH7</stp>
        <stp>Bid</stp>
        <tr r="S11" s="3"/>
      </tp>
      <tp>
        <v>404.5</v>
        <stp/>
        <stp>ContractData</stp>
        <stp>ZCEK6</stp>
        <stp>Bid</stp>
        <tr r="S4" s="6"/>
      </tp>
      <tp>
        <v>894.25</v>
        <stp/>
        <stp>ContractData</stp>
        <stp>ZSEK6</stp>
        <stp>Bid</stp>
        <tr r="S5" s="3"/>
      </tp>
      <tp>
        <v>423</v>
        <stp/>
        <stp>ContractData</stp>
        <stp>ZCEK7</stp>
        <stp>Bid</stp>
        <tr r="S9" s="6"/>
      </tp>
      <tp>
        <v>895.5</v>
        <stp/>
        <stp>ContractData</stp>
        <stp>ZSEK7</stp>
        <stp>Bid</stp>
        <tr r="S12" s="3"/>
      </tp>
      <tp>
        <v>891</v>
        <stp/>
        <stp>ContractData</stp>
        <stp>ZSEF6</stp>
        <stp>Bid</stp>
        <tr r="S3" s="3"/>
      </tp>
      <tp>
        <v>889</v>
        <stp/>
        <stp>ContractData</stp>
        <stp>ZSEF7</stp>
        <stp>Bid</stp>
        <tr r="S10" s="3"/>
      </tp>
    </main>
  </volType>
</volType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volatileDependencies" Target="volatileDependencie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1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1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798455706550219E-2"/>
          <c:y val="0.13526222232636112"/>
          <c:w val="0.89446342028362313"/>
          <c:h val="0.71938680415840806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Corn!$AI$2:$AI$8</c:f>
              <c:strCache>
                <c:ptCount val="7"/>
                <c:pt idx="0">
                  <c:v>Dec 15 , Mar 16</c:v>
                </c:pt>
                <c:pt idx="1">
                  <c:v>Dec 15 , May 16</c:v>
                </c:pt>
                <c:pt idx="2">
                  <c:v>Dec 15 , Jul 16</c:v>
                </c:pt>
                <c:pt idx="3">
                  <c:v>Dec 15 , Sep 16</c:v>
                </c:pt>
                <c:pt idx="4">
                  <c:v>Dec 15 , Dec 16</c:v>
                </c:pt>
                <c:pt idx="5">
                  <c:v>Dec 15 , Mar 17</c:v>
                </c:pt>
                <c:pt idx="6">
                  <c:v>Dec 15 , May 17</c:v>
                </c:pt>
              </c:strCache>
            </c:strRef>
          </c:cat>
          <c:val>
            <c:numRef>
              <c:f>Corn!$AG$2:$AG$8</c:f>
              <c:numCache>
                <c:formatCode>General</c:formatCode>
                <c:ptCount val="7"/>
                <c:pt idx="0">
                  <c:v>-11.5</c:v>
                </c:pt>
                <c:pt idx="1">
                  <c:v>-18.25</c:v>
                </c:pt>
                <c:pt idx="2">
                  <c:v>-23.25</c:v>
                </c:pt>
                <c:pt idx="3">
                  <c:v>-15.5</c:v>
                </c:pt>
                <c:pt idx="4">
                  <c:v>-21.5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Corn!$AK$2:$AK$8</c:f>
              <c:numCache>
                <c:formatCode>General</c:formatCode>
                <c:ptCount val="7"/>
                <c:pt idx="0">
                  <c:v>-11.25</c:v>
                </c:pt>
                <c:pt idx="1">
                  <c:v>-18.5</c:v>
                </c:pt>
                <c:pt idx="2">
                  <c:v>-23</c:v>
                </c:pt>
                <c:pt idx="3">
                  <c:v>-14.75</c:v>
                </c:pt>
                <c:pt idx="4">
                  <c:v>-20.5</c:v>
                </c:pt>
                <c:pt idx="5">
                  <c:v>-30.75</c:v>
                </c:pt>
                <c:pt idx="6">
                  <c:v>-36.5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8167272"/>
        <c:axId val="239480560"/>
      </c:lineChart>
      <c:catAx>
        <c:axId val="23816727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low"/>
        <c:crossAx val="239480560"/>
        <c:crosses val="autoZero"/>
        <c:auto val="1"/>
        <c:lblAlgn val="ctr"/>
        <c:lblOffset val="100"/>
        <c:noMultiLvlLbl val="0"/>
      </c:catAx>
      <c:valAx>
        <c:axId val="23948056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8167272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200710205341991E-2"/>
          <c:y val="0.34564132352308419"/>
          <c:w val="0.92278839654847067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Grains!$W$34:$W$45</c:f>
              <c:strCache>
                <c:ptCount val="12"/>
                <c:pt idx="0">
                  <c:v>Nov 15</c:v>
                </c:pt>
                <c:pt idx="1">
                  <c:v>Jan 16</c:v>
                </c:pt>
                <c:pt idx="2">
                  <c:v>Mar 16</c:v>
                </c:pt>
                <c:pt idx="3">
                  <c:v>May 16</c:v>
                </c:pt>
                <c:pt idx="4">
                  <c:v>Jul 16</c:v>
                </c:pt>
                <c:pt idx="5">
                  <c:v>Aug 16</c:v>
                </c:pt>
                <c:pt idx="6">
                  <c:v>Sep 16</c:v>
                </c:pt>
                <c:pt idx="7">
                  <c:v>Nov 16</c:v>
                </c:pt>
                <c:pt idx="8">
                  <c:v>Jan 17</c:v>
                </c:pt>
                <c:pt idx="9">
                  <c:v>Mar 17</c:v>
                </c:pt>
                <c:pt idx="10">
                  <c:v>May 17</c:v>
                </c:pt>
                <c:pt idx="11">
                  <c:v>Jul 17</c:v>
                </c:pt>
              </c:strCache>
            </c:strRef>
          </c:cat>
          <c:val>
            <c:numRef>
              <c:f>Grains!$V$34:$V$45</c:f>
              <c:numCache>
                <c:formatCode>General</c:formatCode>
                <c:ptCount val="12"/>
                <c:pt idx="0">
                  <c:v>101733</c:v>
                </c:pt>
                <c:pt idx="1">
                  <c:v>28196</c:v>
                </c:pt>
                <c:pt idx="2">
                  <c:v>12361</c:v>
                </c:pt>
                <c:pt idx="3">
                  <c:v>5520</c:v>
                </c:pt>
                <c:pt idx="4">
                  <c:v>6736</c:v>
                </c:pt>
                <c:pt idx="5">
                  <c:v>221</c:v>
                </c:pt>
                <c:pt idx="6">
                  <c:v>30</c:v>
                </c:pt>
                <c:pt idx="7">
                  <c:v>2493</c:v>
                </c:pt>
                <c:pt idx="8">
                  <c:v>28</c:v>
                </c:pt>
                <c:pt idx="9">
                  <c:v>18</c:v>
                </c:pt>
                <c:pt idx="10">
                  <c:v>17</c:v>
                </c:pt>
                <c:pt idx="11">
                  <c:v>17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58248"/>
        <c:axId val="237690400"/>
      </c:barChart>
      <c:catAx>
        <c:axId val="38415824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237690400"/>
        <c:crosses val="autoZero"/>
        <c:auto val="1"/>
        <c:lblAlgn val="ctr"/>
        <c:lblOffset val="100"/>
        <c:noMultiLvlLbl val="0"/>
      </c:catAx>
      <c:valAx>
        <c:axId val="23769040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415824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9419052450816613E-2"/>
          <c:y val="0.34564132352308419"/>
          <c:w val="0.91936963877419997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Grains!$V$47:$V$53</c:f>
              <c:strCache>
                <c:ptCount val="7"/>
                <c:pt idx="0">
                  <c:v>19914</c:v>
                </c:pt>
                <c:pt idx="1">
                  <c:v>6587</c:v>
                </c:pt>
                <c:pt idx="2">
                  <c:v>2011</c:v>
                </c:pt>
                <c:pt idx="3">
                  <c:v>3203</c:v>
                </c:pt>
                <c:pt idx="4">
                  <c:v>23</c:v>
                </c:pt>
                <c:pt idx="5">
                  <c:v>0</c:v>
                </c:pt>
                <c:pt idx="6">
                  <c:v>1077</c:v>
                </c:pt>
              </c:strCache>
            </c:strRef>
          </c:tx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Grains!$W$47:$W$53</c:f>
              <c:strCache>
                <c:ptCount val="7"/>
                <c:pt idx="0">
                  <c:v>Jan 16</c:v>
                </c:pt>
                <c:pt idx="1">
                  <c:v>Mar 16</c:v>
                </c:pt>
                <c:pt idx="2">
                  <c:v>May 16</c:v>
                </c:pt>
                <c:pt idx="3">
                  <c:v>Jul 16</c:v>
                </c:pt>
                <c:pt idx="4">
                  <c:v>Aug 16</c:v>
                </c:pt>
                <c:pt idx="5">
                  <c:v>Sep 16</c:v>
                </c:pt>
                <c:pt idx="6">
                  <c:v>Nov 16</c:v>
                </c:pt>
              </c:strCache>
            </c:strRef>
          </c:cat>
          <c:val>
            <c:numRef>
              <c:f>Grains!$V$47:$V$53</c:f>
              <c:numCache>
                <c:formatCode>General</c:formatCode>
                <c:ptCount val="7"/>
                <c:pt idx="0">
                  <c:v>19914</c:v>
                </c:pt>
                <c:pt idx="1">
                  <c:v>6587</c:v>
                </c:pt>
                <c:pt idx="2">
                  <c:v>2011</c:v>
                </c:pt>
                <c:pt idx="3">
                  <c:v>3203</c:v>
                </c:pt>
                <c:pt idx="4">
                  <c:v>23</c:v>
                </c:pt>
                <c:pt idx="5">
                  <c:v>0</c:v>
                </c:pt>
                <c:pt idx="6">
                  <c:v>1077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554208"/>
        <c:axId val="383554600"/>
      </c:barChart>
      <c:catAx>
        <c:axId val="38355420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383554600"/>
        <c:crosses val="autoZero"/>
        <c:auto val="1"/>
        <c:lblAlgn val="ctr"/>
        <c:lblOffset val="100"/>
        <c:noMultiLvlLbl val="0"/>
      </c:catAx>
      <c:valAx>
        <c:axId val="383554600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3554208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4941848874443339E-2"/>
          <c:y val="0.33966822420931619"/>
          <c:w val="0.91910538422089583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Soybeans!$X$2:$X$8</c:f>
              <c:numCache>
                <c:formatCode>0.00</c:formatCode>
                <c:ptCount val="7"/>
                <c:pt idx="0">
                  <c:v>-0.5</c:v>
                </c:pt>
                <c:pt idx="1">
                  <c:v>-1</c:v>
                </c:pt>
                <c:pt idx="2">
                  <c:v>-1.25</c:v>
                </c:pt>
                <c:pt idx="3">
                  <c:v>-1</c:v>
                </c:pt>
                <c:pt idx="4">
                  <c:v>-1</c:v>
                </c:pt>
                <c:pt idx="5">
                  <c:v>0</c:v>
                </c:pt>
                <c:pt idx="6">
                  <c:v>-3.25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555384"/>
        <c:axId val="383555776"/>
      </c:barChart>
      <c:catAx>
        <c:axId val="38355538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383555776"/>
        <c:crosses val="autoZero"/>
        <c:auto val="1"/>
        <c:lblAlgn val="ctr"/>
        <c:lblOffset val="100"/>
        <c:noMultiLvlLbl val="0"/>
      </c:catAx>
      <c:valAx>
        <c:axId val="383555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3555384"/>
        <c:crosses val="autoZero"/>
        <c:crossBetween val="between"/>
      </c:valAx>
      <c:spPr>
        <a:noFill/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Grains!$Z$34:$Z$41</c:f>
              <c:strCache>
                <c:ptCount val="8"/>
                <c:pt idx="0">
                  <c:v>Dec 15</c:v>
                </c:pt>
                <c:pt idx="1">
                  <c:v>Mar 16</c:v>
                </c:pt>
                <c:pt idx="2">
                  <c:v>May 16</c:v>
                </c:pt>
                <c:pt idx="3">
                  <c:v>Jul 16</c:v>
                </c:pt>
                <c:pt idx="4">
                  <c:v>Sep 16</c:v>
                </c:pt>
                <c:pt idx="5">
                  <c:v>Dec 16</c:v>
                </c:pt>
                <c:pt idx="6">
                  <c:v>Mar 17</c:v>
                </c:pt>
                <c:pt idx="7">
                  <c:v>May 17</c:v>
                </c:pt>
              </c:strCache>
            </c:strRef>
          </c:cat>
          <c:val>
            <c:numRef>
              <c:f>Grains!$Y$34:$Y$41</c:f>
              <c:numCache>
                <c:formatCode>General</c:formatCode>
                <c:ptCount val="8"/>
                <c:pt idx="0">
                  <c:v>107226</c:v>
                </c:pt>
                <c:pt idx="1">
                  <c:v>16620</c:v>
                </c:pt>
                <c:pt idx="2">
                  <c:v>6001</c:v>
                </c:pt>
                <c:pt idx="3">
                  <c:v>9218</c:v>
                </c:pt>
                <c:pt idx="4">
                  <c:v>2020</c:v>
                </c:pt>
                <c:pt idx="5">
                  <c:v>6225</c:v>
                </c:pt>
                <c:pt idx="6">
                  <c:v>369</c:v>
                </c:pt>
                <c:pt idx="7">
                  <c:v>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556560"/>
        <c:axId val="383556952"/>
      </c:barChart>
      <c:catAx>
        <c:axId val="38355656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383556952"/>
        <c:crosses val="autoZero"/>
        <c:auto val="1"/>
        <c:lblAlgn val="ctr"/>
        <c:lblOffset val="100"/>
        <c:noMultiLvlLbl val="0"/>
      </c:catAx>
      <c:valAx>
        <c:axId val="38355695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3556560"/>
        <c:crosses val="autoZero"/>
        <c:crossBetween val="between"/>
      </c:valAx>
      <c:spPr>
        <a:noFill/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719603188256687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baseline="0">
                    <a:latin typeface="Century Gothic" panose="020B0502020202020204" pitchFamily="34" charset="0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Corn!$U$2:$U$9</c:f>
              <c:numCache>
                <c:formatCode>0.00</c:formatCode>
                <c:ptCount val="8"/>
                <c:pt idx="0">
                  <c:v>-4.25</c:v>
                </c:pt>
                <c:pt idx="1">
                  <c:v>-4.25</c:v>
                </c:pt>
                <c:pt idx="2">
                  <c:v>-4.25</c:v>
                </c:pt>
                <c:pt idx="3">
                  <c:v>-4</c:v>
                </c:pt>
                <c:pt idx="4">
                  <c:v>-3.5</c:v>
                </c:pt>
                <c:pt idx="5">
                  <c:v>-3.25</c:v>
                </c:pt>
                <c:pt idx="6">
                  <c:v>-1.25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3557736"/>
        <c:axId val="237411056"/>
      </c:barChart>
      <c:catAx>
        <c:axId val="38355773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7411056"/>
        <c:crosses val="autoZero"/>
        <c:auto val="1"/>
        <c:lblAlgn val="ctr"/>
        <c:lblOffset val="100"/>
        <c:noMultiLvlLbl val="0"/>
      </c:catAx>
      <c:valAx>
        <c:axId val="23741105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3557736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" panose="02040604050505020304" pitchFamily="18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902496853320845E-2"/>
          <c:y val="0.34564132352308419"/>
          <c:w val="0.90748451053283785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Grains!$Z$34:$Z$41</c:f>
              <c:strCache>
                <c:ptCount val="8"/>
                <c:pt idx="0">
                  <c:v>Dec 15</c:v>
                </c:pt>
                <c:pt idx="1">
                  <c:v>Mar 16</c:v>
                </c:pt>
                <c:pt idx="2">
                  <c:v>May 16</c:v>
                </c:pt>
                <c:pt idx="3">
                  <c:v>Jul 16</c:v>
                </c:pt>
                <c:pt idx="4">
                  <c:v>Sep 16</c:v>
                </c:pt>
                <c:pt idx="5">
                  <c:v>Dec 16</c:v>
                </c:pt>
                <c:pt idx="6">
                  <c:v>Mar 17</c:v>
                </c:pt>
                <c:pt idx="7">
                  <c:v>May 17</c:v>
                </c:pt>
              </c:strCache>
            </c:strRef>
          </c:cat>
          <c:val>
            <c:numRef>
              <c:f>Grains!$AB$34:$AB$41</c:f>
              <c:numCache>
                <c:formatCode>General</c:formatCode>
                <c:ptCount val="8"/>
                <c:pt idx="0">
                  <c:v>47388</c:v>
                </c:pt>
                <c:pt idx="1">
                  <c:v>10714</c:v>
                </c:pt>
                <c:pt idx="2">
                  <c:v>1963</c:v>
                </c:pt>
                <c:pt idx="3">
                  <c:v>1272</c:v>
                </c:pt>
                <c:pt idx="4">
                  <c:v>120</c:v>
                </c:pt>
                <c:pt idx="5">
                  <c:v>106</c:v>
                </c:pt>
                <c:pt idx="6">
                  <c:v>9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11840"/>
        <c:axId val="237412232"/>
      </c:barChart>
      <c:catAx>
        <c:axId val="237411840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one"/>
        <c:crossAx val="237412232"/>
        <c:crosses val="autoZero"/>
        <c:auto val="1"/>
        <c:lblAlgn val="ctr"/>
        <c:lblOffset val="100"/>
        <c:noMultiLvlLbl val="0"/>
      </c:catAx>
      <c:valAx>
        <c:axId val="237412232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411840"/>
        <c:crosses val="autoZero"/>
        <c:crossBetween val="between"/>
      </c:valAx>
      <c:spPr>
        <a:noFill/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0255066147524118E-2"/>
          <c:y val="0.13526222232636112"/>
          <c:w val="0.90168564649967908"/>
          <c:h val="0.71938680415840806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Wheat!$AI$2:$AI$8</c:f>
              <c:strCache>
                <c:ptCount val="7"/>
                <c:pt idx="0">
                  <c:v>Dec 15 , Mar 16</c:v>
                </c:pt>
                <c:pt idx="1">
                  <c:v>Dec 15 , May 16</c:v>
                </c:pt>
                <c:pt idx="2">
                  <c:v>Dec 15 , Jul 16</c:v>
                </c:pt>
                <c:pt idx="3">
                  <c:v>Dec 15 , Sep 16</c:v>
                </c:pt>
                <c:pt idx="4">
                  <c:v>Dec 15 , Dec 16</c:v>
                </c:pt>
                <c:pt idx="5">
                  <c:v>Dec 15 , Mar 17</c:v>
                </c:pt>
                <c:pt idx="6">
                  <c:v>Dec 15 , May 17</c:v>
                </c:pt>
              </c:strCache>
            </c:strRef>
          </c:cat>
          <c:val>
            <c:numRef>
              <c:f>Wheat!$AG$2:$AG$8</c:f>
              <c:numCache>
                <c:formatCode>General</c:formatCode>
                <c:ptCount val="7"/>
                <c:pt idx="0">
                  <c:v>-7.5</c:v>
                </c:pt>
                <c:pt idx="1">
                  <c:v>-12.5</c:v>
                </c:pt>
                <c:pt idx="2">
                  <c:v>-17</c:v>
                </c:pt>
                <c:pt idx="3">
                  <c:v>-25.75</c:v>
                </c:pt>
                <c:pt idx="4">
                  <c:v>-39.5</c:v>
                </c:pt>
                <c:pt idx="5">
                  <c:v>#N/A</c:v>
                </c:pt>
                <c:pt idx="6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Wheat!$AK$2:$AK$8</c:f>
              <c:numCache>
                <c:formatCode>General</c:formatCode>
                <c:ptCount val="7"/>
                <c:pt idx="0">
                  <c:v>-7.75</c:v>
                </c:pt>
                <c:pt idx="1">
                  <c:v>-13</c:v>
                </c:pt>
                <c:pt idx="2">
                  <c:v>-17</c:v>
                </c:pt>
                <c:pt idx="3">
                  <c:v>-25.75</c:v>
                </c:pt>
                <c:pt idx="4">
                  <c:v>-38.25</c:v>
                </c:pt>
                <c:pt idx="5">
                  <c:v>-48.25</c:v>
                </c:pt>
                <c:pt idx="6">
                  <c:v>-46.25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413016"/>
        <c:axId val="237413408"/>
      </c:lineChart>
      <c:catAx>
        <c:axId val="237413016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low"/>
        <c:crossAx val="237413408"/>
        <c:crosses val="autoZero"/>
        <c:auto val="1"/>
        <c:lblAlgn val="ctr"/>
        <c:lblOffset val="100"/>
        <c:noMultiLvlLbl val="0"/>
      </c:catAx>
      <c:valAx>
        <c:axId val="237413408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413016"/>
        <c:crosses val="autoZero"/>
        <c:crossBetween val="between"/>
      </c:valAx>
      <c:spPr>
        <a:solidFill>
          <a:schemeClr val="tx1"/>
        </a:solidFill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087407584367512E-2"/>
          <c:y val="0.34564132352308419"/>
          <c:w val="0.88270127641891161"/>
          <c:h val="0.45139839077492366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Grains!$AD$47:$AD$53</c:f>
              <c:strCache>
                <c:ptCount val="7"/>
                <c:pt idx="0">
                  <c:v>ZWAS1Z</c:v>
                </c:pt>
                <c:pt idx="1">
                  <c:v>ZWAS2Z</c:v>
                </c:pt>
                <c:pt idx="2">
                  <c:v>ZWAS3Z</c:v>
                </c:pt>
                <c:pt idx="3">
                  <c:v>ZWAS4Z</c:v>
                </c:pt>
                <c:pt idx="4">
                  <c:v>ZWAS5Z</c:v>
                </c:pt>
                <c:pt idx="5">
                  <c:v>ZWAS6Z</c:v>
                </c:pt>
                <c:pt idx="6">
                  <c:v>ZWAS7Z</c:v>
                </c:pt>
              </c:strCache>
            </c:strRef>
          </c:cat>
          <c:val>
            <c:numRef>
              <c:f>Grains!$AB$47:$AB$53</c:f>
              <c:numCache>
                <c:formatCode>General</c:formatCode>
                <c:ptCount val="7"/>
                <c:pt idx="0">
                  <c:v>7993</c:v>
                </c:pt>
                <c:pt idx="1">
                  <c:v>958</c:v>
                </c:pt>
                <c:pt idx="2">
                  <c:v>482</c:v>
                </c:pt>
                <c:pt idx="3">
                  <c:v>7</c:v>
                </c:pt>
                <c:pt idx="4">
                  <c:v>26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414192"/>
        <c:axId val="237414584"/>
      </c:barChart>
      <c:catAx>
        <c:axId val="23741419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one"/>
        <c:crossAx val="237414584"/>
        <c:crosses val="autoZero"/>
        <c:auto val="1"/>
        <c:lblAlgn val="ctr"/>
        <c:lblOffset val="100"/>
        <c:noMultiLvlLbl val="0"/>
      </c:catAx>
      <c:valAx>
        <c:axId val="237414584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414192"/>
        <c:crosses val="autoZero"/>
        <c:crossBetween val="between"/>
      </c:valAx>
      <c:spPr>
        <a:solidFill>
          <a:schemeClr val="tx1"/>
        </a:solidFill>
        <a:ln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8274023989594364E-2"/>
          <c:y val="0.12905924830462184"/>
          <c:w val="0.92321787834256852"/>
          <c:h val="0.80334412513156683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Grains!$AA$47:$AA$53</c:f>
              <c:strCache>
                <c:ptCount val="7"/>
                <c:pt idx="0">
                  <c:v>ZCES1Z</c:v>
                </c:pt>
                <c:pt idx="1">
                  <c:v>ZCES2Z</c:v>
                </c:pt>
                <c:pt idx="2">
                  <c:v>ZCES3Z</c:v>
                </c:pt>
                <c:pt idx="3">
                  <c:v>ZCES4Z</c:v>
                </c:pt>
                <c:pt idx="4">
                  <c:v>ZCES5Z</c:v>
                </c:pt>
                <c:pt idx="5">
                  <c:v>ZCES6Z</c:v>
                </c:pt>
                <c:pt idx="6">
                  <c:v>ZCES7Z</c:v>
                </c:pt>
              </c:strCache>
            </c:strRef>
          </c:cat>
          <c:val>
            <c:numRef>
              <c:f>Grains!$Y$47:$Y$53</c:f>
              <c:numCache>
                <c:formatCode>General</c:formatCode>
                <c:ptCount val="7"/>
                <c:pt idx="0">
                  <c:v>5414</c:v>
                </c:pt>
                <c:pt idx="1">
                  <c:v>1432</c:v>
                </c:pt>
                <c:pt idx="2">
                  <c:v>3304</c:v>
                </c:pt>
                <c:pt idx="3">
                  <c:v>263</c:v>
                </c:pt>
                <c:pt idx="4">
                  <c:v>2829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535984"/>
        <c:axId val="237536376"/>
      </c:barChart>
      <c:catAx>
        <c:axId val="23753598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0"/>
        <c:majorTickMark val="out"/>
        <c:minorTickMark val="none"/>
        <c:tickLblPos val="none"/>
        <c:crossAx val="237536376"/>
        <c:crosses val="autoZero"/>
        <c:auto val="1"/>
        <c:lblAlgn val="ctr"/>
        <c:lblOffset val="100"/>
        <c:noMultiLvlLbl val="0"/>
      </c:catAx>
      <c:valAx>
        <c:axId val="237536376"/>
        <c:scaling>
          <c:orientation val="minMax"/>
        </c:scaling>
        <c:delete val="0"/>
        <c:axPos val="l"/>
        <c:majorGridlines>
          <c:spPr>
            <a:ln>
              <a:solidFill>
                <a:schemeClr val="tx2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53598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33966822420931619"/>
          <c:w val="0.87196031882566871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Wheat!$U$2:$U$9</c:f>
              <c:numCache>
                <c:formatCode>0.00</c:formatCode>
                <c:ptCount val="8"/>
                <c:pt idx="0">
                  <c:v>-8.25</c:v>
                </c:pt>
                <c:pt idx="1">
                  <c:v>-8.75</c:v>
                </c:pt>
                <c:pt idx="2">
                  <c:v>-8.25</c:v>
                </c:pt>
                <c:pt idx="3">
                  <c:v>-7.25</c:v>
                </c:pt>
                <c:pt idx="4">
                  <c:v>-2.5</c:v>
                </c:pt>
                <c:pt idx="5">
                  <c:v>-8</c:v>
                </c:pt>
                <c:pt idx="6">
                  <c:v>0</c:v>
                </c:pt>
                <c:pt idx="7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79384"/>
        <c:axId val="239478600"/>
      </c:barChart>
      <c:catAx>
        <c:axId val="23947938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9478600"/>
        <c:crosses val="autoZero"/>
        <c:auto val="1"/>
        <c:lblAlgn val="ctr"/>
        <c:lblOffset val="100"/>
        <c:noMultiLvlLbl val="0"/>
      </c:catAx>
      <c:valAx>
        <c:axId val="239478600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39479384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41509979350337461"/>
          <c:w val="0.87196031882566871"/>
          <c:h val="0.4214827764391904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Wheat!$X$2:$X$8</c:f>
              <c:numCache>
                <c:formatCode>0.00</c:formatCode>
                <c:ptCount val="7"/>
                <c:pt idx="0">
                  <c:v>0.25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-1.75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9477424"/>
        <c:axId val="239479776"/>
      </c:barChart>
      <c:catAx>
        <c:axId val="239477424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9479776"/>
        <c:crosses val="autoZero"/>
        <c:auto val="1"/>
        <c:lblAlgn val="ctr"/>
        <c:lblOffset val="100"/>
        <c:noMultiLvlLbl val="0"/>
      </c:catAx>
      <c:valAx>
        <c:axId val="239479776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39477424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8837754975981046E-2"/>
          <c:y val="0.44024367789694174"/>
          <c:w val="0.87196031882566871"/>
          <c:h val="0.39633889204562328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Corn!$X$2:$X$8</c:f>
              <c:numCache>
                <c:formatCode>0.00</c:formatCode>
                <c:ptCount val="7"/>
                <c:pt idx="0">
                  <c:v>-0.25</c:v>
                </c:pt>
                <c:pt idx="1">
                  <c:v>0.25</c:v>
                </c:pt>
                <c:pt idx="2">
                  <c:v>-0.25</c:v>
                </c:pt>
                <c:pt idx="3">
                  <c:v>-0.75</c:v>
                </c:pt>
                <c:pt idx="4">
                  <c:v>-1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84155896"/>
        <c:axId val="384156288"/>
      </c:barChart>
      <c:catAx>
        <c:axId val="384155896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384156288"/>
        <c:crosses val="autoZero"/>
        <c:auto val="1"/>
        <c:lblAlgn val="ctr"/>
        <c:lblOffset val="100"/>
        <c:noMultiLvlLbl val="0"/>
      </c:catAx>
      <c:valAx>
        <c:axId val="384156288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384155896"/>
        <c:crosses val="autoZero"/>
        <c:crossBetween val="between"/>
      </c:valAx>
      <c:spPr>
        <a:solidFill>
          <a:schemeClr val="tx1"/>
        </a:solidFill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Corn!$AH$2:$AH$9</c:f>
              <c:strCache>
                <c:ptCount val="8"/>
                <c:pt idx="0">
                  <c:v>Dec 15</c:v>
                </c:pt>
                <c:pt idx="1">
                  <c:v>Mar 16</c:v>
                </c:pt>
                <c:pt idx="2">
                  <c:v>May 16</c:v>
                </c:pt>
                <c:pt idx="3">
                  <c:v>Jul 16</c:v>
                </c:pt>
                <c:pt idx="4">
                  <c:v>Sep 16</c:v>
                </c:pt>
                <c:pt idx="5">
                  <c:v>Dec 16</c:v>
                </c:pt>
                <c:pt idx="6">
                  <c:v>Mar 17</c:v>
                </c:pt>
                <c:pt idx="7">
                  <c:v>May 17</c:v>
                </c:pt>
              </c:strCache>
            </c:strRef>
          </c:cat>
          <c:val>
            <c:numRef>
              <c:f>Corn!$AF$2:$AF$9</c:f>
              <c:numCache>
                <c:formatCode>General</c:formatCode>
                <c:ptCount val="8"/>
                <c:pt idx="0">
                  <c:v>386.25</c:v>
                </c:pt>
                <c:pt idx="1">
                  <c:v>397.5</c:v>
                </c:pt>
                <c:pt idx="2">
                  <c:v>404.75</c:v>
                </c:pt>
                <c:pt idx="3">
                  <c:v>409.5</c:v>
                </c:pt>
                <c:pt idx="4">
                  <c:v>401.75</c:v>
                </c:pt>
                <c:pt idx="5">
                  <c:v>407.75</c:v>
                </c:pt>
                <c:pt idx="6">
                  <c:v>417.625</c:v>
                </c:pt>
                <c:pt idx="7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Corn!$AJ$2:$AJ$9</c:f>
              <c:numCache>
                <c:formatCode>General</c:formatCode>
                <c:ptCount val="8"/>
                <c:pt idx="0">
                  <c:v>390.5</c:v>
                </c:pt>
                <c:pt idx="1">
                  <c:v>401.75</c:v>
                </c:pt>
                <c:pt idx="2">
                  <c:v>409</c:v>
                </c:pt>
                <c:pt idx="3">
                  <c:v>413.5</c:v>
                </c:pt>
                <c:pt idx="4">
                  <c:v>405.25</c:v>
                </c:pt>
                <c:pt idx="5">
                  <c:v>411</c:v>
                </c:pt>
                <c:pt idx="6">
                  <c:v>421.25</c:v>
                </c:pt>
                <c:pt idx="7">
                  <c:v>427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57072"/>
        <c:axId val="384157464"/>
      </c:lineChart>
      <c:catAx>
        <c:axId val="384157072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384157464"/>
        <c:crosses val="autoZero"/>
        <c:auto val="1"/>
        <c:lblAlgn val="ctr"/>
        <c:lblOffset val="100"/>
        <c:noMultiLvlLbl val="0"/>
      </c:catAx>
      <c:valAx>
        <c:axId val="384157464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4157072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0974041716671515E-2"/>
          <c:y val="0.33966822420931619"/>
          <c:w val="0.90679006623678937"/>
          <c:h val="0.49691463879735381"/>
        </c:manualLayout>
      </c:layout>
      <c:barChart>
        <c:barDir val="col"/>
        <c:grouping val="clustered"/>
        <c:varyColors val="0"/>
        <c:ser>
          <c:idx val="0"/>
          <c:order val="0"/>
          <c:spPr>
            <a:gradFill>
              <a:gsLst>
                <a:gs pos="0">
                  <a:srgbClr val="03D4A8"/>
                </a:gs>
                <a:gs pos="25000">
                  <a:srgbClr val="21D6E0"/>
                </a:gs>
                <a:gs pos="75000">
                  <a:srgbClr val="0087E6"/>
                </a:gs>
                <a:gs pos="100000">
                  <a:srgbClr val="005CBF"/>
                </a:gs>
              </a:gsLst>
              <a:lin ang="5400000" scaled="0"/>
            </a:gradFill>
          </c:spPr>
          <c:invertIfNegative val="0"/>
          <c:dLbls>
            <c:numFmt formatCode="#,##0.00" sourceLinked="0"/>
            <c:spPr>
              <a:noFill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val>
            <c:numRef>
              <c:f>Soybeans!$U$2:$U$13</c:f>
              <c:numCache>
                <c:formatCode>0.00</c:formatCode>
                <c:ptCount val="12"/>
                <c:pt idx="0">
                  <c:v>-1.75</c:v>
                </c:pt>
                <c:pt idx="1">
                  <c:v>-1.25</c:v>
                </c:pt>
                <c:pt idx="2">
                  <c:v>-0.5</c:v>
                </c:pt>
                <c:pt idx="3">
                  <c:v>0</c:v>
                </c:pt>
                <c:pt idx="4">
                  <c:v>-0.5</c:v>
                </c:pt>
                <c:pt idx="5">
                  <c:v>-0.75</c:v>
                </c:pt>
                <c:pt idx="6">
                  <c:v>0</c:v>
                </c:pt>
                <c:pt idx="7">
                  <c:v>1.5</c:v>
                </c:pt>
                <c:pt idx="8">
                  <c:v>0.75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37686872"/>
        <c:axId val="237687264"/>
      </c:barChart>
      <c:catAx>
        <c:axId val="237686872"/>
        <c:scaling>
          <c:orientation val="minMax"/>
        </c:scaling>
        <c:delete val="1"/>
        <c:axPos val="b"/>
        <c:majorGridlines/>
        <c:numFmt formatCode="#,##0.00" sourceLinked="0"/>
        <c:majorTickMark val="out"/>
        <c:minorTickMark val="none"/>
        <c:tickLblPos val="nextTo"/>
        <c:crossAx val="237687264"/>
        <c:crosses val="autoZero"/>
        <c:auto val="1"/>
        <c:lblAlgn val="ctr"/>
        <c:lblOffset val="100"/>
        <c:noMultiLvlLbl val="0"/>
      </c:catAx>
      <c:valAx>
        <c:axId val="237687264"/>
        <c:scaling>
          <c:orientation val="minMax"/>
        </c:scaling>
        <c:delete val="0"/>
        <c:axPos val="l"/>
        <c:majorGridlines/>
        <c:numFmt formatCode="0.00" sourceLinked="1"/>
        <c:majorTickMark val="out"/>
        <c:minorTickMark val="none"/>
        <c:tickLblPos val="nextTo"/>
        <c:crossAx val="237686872"/>
        <c:crosses val="autoZero"/>
        <c:crossBetween val="between"/>
      </c:valAx>
      <c:spPr>
        <a:noFill/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8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82075221128642E-2"/>
          <c:y val="9.2125841791270272E-2"/>
          <c:w val="0.91555356073120397"/>
          <c:h val="0.80100152294158078"/>
        </c:manualLayout>
      </c:layout>
      <c:lineChart>
        <c:grouping val="standard"/>
        <c:varyColors val="0"/>
        <c:ser>
          <c:idx val="0"/>
          <c:order val="0"/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</c:spPr>
          </c:marker>
          <c:dLbls>
            <c:numFmt formatCode="#,##0.0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Soybeans!$AI$2:$AI$8</c:f>
              <c:strCache>
                <c:ptCount val="7"/>
                <c:pt idx="0">
                  <c:v>Nov 15 , Jan 16</c:v>
                </c:pt>
                <c:pt idx="1">
                  <c:v>Nov 15 , Mar 16</c:v>
                </c:pt>
                <c:pt idx="2">
                  <c:v>Nov 15 , May 16</c:v>
                </c:pt>
                <c:pt idx="3">
                  <c:v>Nov 15 , Jul 16</c:v>
                </c:pt>
                <c:pt idx="4">
                  <c:v>Nov 15 , Aug 16</c:v>
                </c:pt>
                <c:pt idx="5">
                  <c:v>Nov 15 , Sep 16</c:v>
                </c:pt>
                <c:pt idx="6">
                  <c:v>Nov 15 , Nov 16</c:v>
                </c:pt>
              </c:strCache>
            </c:strRef>
          </c:cat>
          <c:val>
            <c:numRef>
              <c:f>Soybeans!$AG$2:$AG$8</c:f>
              <c:numCache>
                <c:formatCode>General</c:formatCode>
                <c:ptCount val="7"/>
                <c:pt idx="0">
                  <c:v>-3.75</c:v>
                </c:pt>
                <c:pt idx="1">
                  <c:v>-5.5</c:v>
                </c:pt>
                <c:pt idx="2">
                  <c:v>-7</c:v>
                </c:pt>
                <c:pt idx="3">
                  <c:v>-10.75</c:v>
                </c:pt>
                <c:pt idx="4">
                  <c:v>-9.5</c:v>
                </c:pt>
                <c:pt idx="5">
                  <c:v>#N/A</c:v>
                </c:pt>
                <c:pt idx="6">
                  <c:v>3.5</c:v>
                </c:pt>
              </c:numCache>
            </c:numRef>
          </c:val>
          <c:smooth val="0"/>
        </c:ser>
        <c:ser>
          <c:idx val="1"/>
          <c:order val="1"/>
          <c:spPr>
            <a:ln w="15875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Soybeans!$AK$2:$AK$8</c:f>
              <c:numCache>
                <c:formatCode>General</c:formatCode>
                <c:ptCount val="7"/>
                <c:pt idx="0">
                  <c:v>-3.25</c:v>
                </c:pt>
                <c:pt idx="1">
                  <c:v>-4.5</c:v>
                </c:pt>
                <c:pt idx="2">
                  <c:v>-5.75</c:v>
                </c:pt>
                <c:pt idx="3">
                  <c:v>-9.75</c:v>
                </c:pt>
                <c:pt idx="4">
                  <c:v>-8.5</c:v>
                </c:pt>
                <c:pt idx="5">
                  <c:v>2.25</c:v>
                </c:pt>
                <c:pt idx="6">
                  <c:v>6.75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88048"/>
        <c:axId val="237688440"/>
      </c:lineChart>
      <c:catAx>
        <c:axId val="237688048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low"/>
        <c:crossAx val="237688440"/>
        <c:crosses val="autoZero"/>
        <c:auto val="1"/>
        <c:lblAlgn val="ctr"/>
        <c:lblOffset val="100"/>
        <c:noMultiLvlLbl val="0"/>
      </c:catAx>
      <c:valAx>
        <c:axId val="237688440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688048"/>
        <c:crosses val="autoZero"/>
        <c:crossBetween val="between"/>
      </c:valAx>
      <c:spPr>
        <a:noFill/>
        <a:ln cmpd="thickThin">
          <a:solidFill>
            <a:schemeClr val="accent1"/>
          </a:solidFill>
        </a:ln>
      </c:spPr>
    </c:plotArea>
    <c:plotVisOnly val="1"/>
    <c:dispBlanksAs val="gap"/>
    <c:showDLblsOverMax val="0"/>
  </c:chart>
  <c:spPr>
    <a:noFill/>
    <a:ln w="15875" cmpd="sng">
      <a:noFill/>
    </a:ln>
  </c:spPr>
  <c:txPr>
    <a:bodyPr/>
    <a:lstStyle/>
    <a:p>
      <a:pPr>
        <a:defRPr sz="90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Soybeans!$P$2:$P$13</c:f>
              <c:strCache>
                <c:ptCount val="12"/>
                <c:pt idx="0">
                  <c:v>Nov 15</c:v>
                </c:pt>
                <c:pt idx="1">
                  <c:v>Jan 16</c:v>
                </c:pt>
                <c:pt idx="2">
                  <c:v>Mar 16</c:v>
                </c:pt>
                <c:pt idx="3">
                  <c:v>May 16</c:v>
                </c:pt>
                <c:pt idx="4">
                  <c:v>Jul 16</c:v>
                </c:pt>
                <c:pt idx="5">
                  <c:v>Aug 16</c:v>
                </c:pt>
                <c:pt idx="6">
                  <c:v>Sep 16</c:v>
                </c:pt>
                <c:pt idx="7">
                  <c:v>Nov 16</c:v>
                </c:pt>
                <c:pt idx="8">
                  <c:v>Jan 17</c:v>
                </c:pt>
                <c:pt idx="9">
                  <c:v>Mar 17</c:v>
                </c:pt>
                <c:pt idx="10">
                  <c:v>May 17</c:v>
                </c:pt>
                <c:pt idx="11">
                  <c:v>Jul 17</c:v>
                </c:pt>
              </c:strCache>
            </c:strRef>
          </c:cat>
          <c:val>
            <c:numRef>
              <c:f>Soybeans!$AF$2:$AF$13</c:f>
              <c:numCache>
                <c:formatCode>General</c:formatCode>
                <c:ptCount val="12"/>
                <c:pt idx="0">
                  <c:v>887.25</c:v>
                </c:pt>
                <c:pt idx="1">
                  <c:v>891</c:v>
                </c:pt>
                <c:pt idx="2">
                  <c:v>893</c:v>
                </c:pt>
                <c:pt idx="3">
                  <c:v>894.375</c:v>
                </c:pt>
                <c:pt idx="4">
                  <c:v>898.25</c:v>
                </c:pt>
                <c:pt idx="5">
                  <c:v>896.75</c:v>
                </c:pt>
                <c:pt idx="6">
                  <c:v>#N/A</c:v>
                </c:pt>
                <c:pt idx="7">
                  <c:v>883.75</c:v>
                </c:pt>
                <c:pt idx="8">
                  <c:v>889</c:v>
                </c:pt>
                <c:pt idx="9">
                  <c:v>#N/A</c:v>
                </c:pt>
                <c:pt idx="10">
                  <c:v>900</c:v>
                </c:pt>
                <c:pt idx="11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4"/>
            <c:spPr>
              <a:gradFill flip="none" rotWithShape="1"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  <a:tileRect r="-100000" b="-100000"/>
              </a:gradFill>
            </c:spPr>
          </c:marker>
          <c:cat>
            <c:strRef>
              <c:f>Soybeans!$P$2:$P$13</c:f>
              <c:strCache>
                <c:ptCount val="12"/>
                <c:pt idx="0">
                  <c:v>Nov 15</c:v>
                </c:pt>
                <c:pt idx="1">
                  <c:v>Jan 16</c:v>
                </c:pt>
                <c:pt idx="2">
                  <c:v>Mar 16</c:v>
                </c:pt>
                <c:pt idx="3">
                  <c:v>May 16</c:v>
                </c:pt>
                <c:pt idx="4">
                  <c:v>Jul 16</c:v>
                </c:pt>
                <c:pt idx="5">
                  <c:v>Aug 16</c:v>
                </c:pt>
                <c:pt idx="6">
                  <c:v>Sep 16</c:v>
                </c:pt>
                <c:pt idx="7">
                  <c:v>Nov 16</c:v>
                </c:pt>
                <c:pt idx="8">
                  <c:v>Jan 17</c:v>
                </c:pt>
                <c:pt idx="9">
                  <c:v>Mar 17</c:v>
                </c:pt>
                <c:pt idx="10">
                  <c:v>May 17</c:v>
                </c:pt>
                <c:pt idx="11">
                  <c:v>Jul 17</c:v>
                </c:pt>
              </c:strCache>
            </c:strRef>
          </c:cat>
          <c:val>
            <c:numRef>
              <c:f>Soybeans!$AJ$2:$AJ$13</c:f>
              <c:numCache>
                <c:formatCode>General</c:formatCode>
                <c:ptCount val="12"/>
                <c:pt idx="0">
                  <c:v>889</c:v>
                </c:pt>
                <c:pt idx="1">
                  <c:v>892.25</c:v>
                </c:pt>
                <c:pt idx="2">
                  <c:v>893.5</c:v>
                </c:pt>
                <c:pt idx="3">
                  <c:v>894.75</c:v>
                </c:pt>
                <c:pt idx="4">
                  <c:v>898.75</c:v>
                </c:pt>
                <c:pt idx="5">
                  <c:v>897.5</c:v>
                </c:pt>
                <c:pt idx="6">
                  <c:v>886.75</c:v>
                </c:pt>
                <c:pt idx="7">
                  <c:v>882.25</c:v>
                </c:pt>
                <c:pt idx="8">
                  <c:v>888.25</c:v>
                </c:pt>
                <c:pt idx="9">
                  <c:v>892.5</c:v>
                </c:pt>
                <c:pt idx="10">
                  <c:v>896</c:v>
                </c:pt>
                <c:pt idx="11">
                  <c:v>901.25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37689224"/>
        <c:axId val="237689616"/>
      </c:lineChart>
      <c:catAx>
        <c:axId val="23768922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689616"/>
        <c:crosses val="autoZero"/>
        <c:auto val="1"/>
        <c:lblAlgn val="ctr"/>
        <c:lblOffset val="100"/>
        <c:noMultiLvlLbl val="0"/>
      </c:catAx>
      <c:valAx>
        <c:axId val="237689616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237689224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2659843866163851E-2"/>
          <c:y val="6.0640865866485046E-2"/>
          <c:w val="0.90046828609597129"/>
          <c:h val="0.82884603948297708"/>
        </c:manualLayout>
      </c:layout>
      <c:lineChart>
        <c:grouping val="standard"/>
        <c:varyColors val="0"/>
        <c:ser>
          <c:idx val="0"/>
          <c:order val="0"/>
          <c:spPr>
            <a:ln w="15875">
              <a:solidFill>
                <a:schemeClr val="tx2">
                  <a:lumMod val="40000"/>
                  <a:lumOff val="60000"/>
                </a:schemeClr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chemeClr val="accent1">
                      <a:tint val="66000"/>
                      <a:satMod val="160000"/>
                    </a:schemeClr>
                  </a:gs>
                  <a:gs pos="50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lin ang="5400000" scaled="0"/>
              </a:gradFill>
              <a:ln w="12700">
                <a:solidFill>
                  <a:schemeClr val="tx2">
                    <a:lumMod val="40000"/>
                    <a:lumOff val="60000"/>
                  </a:schemeClr>
                </a:solidFill>
              </a:ln>
            </c:spPr>
          </c:marker>
          <c:dLbls>
            <c:numFmt formatCode="0.00" sourceLinked="0"/>
            <c:spPr>
              <a:noFill/>
              <a:ln>
                <a:noFill/>
              </a:ln>
              <a:effectLst/>
            </c:sp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Wheat!$AH$2:$AH$9</c:f>
              <c:strCache>
                <c:ptCount val="8"/>
                <c:pt idx="0">
                  <c:v>Dec 15</c:v>
                </c:pt>
                <c:pt idx="1">
                  <c:v>Mar 16</c:v>
                </c:pt>
                <c:pt idx="2">
                  <c:v>May 16</c:v>
                </c:pt>
                <c:pt idx="3">
                  <c:v>Jul 16</c:v>
                </c:pt>
                <c:pt idx="4">
                  <c:v>Sep 16</c:v>
                </c:pt>
                <c:pt idx="5">
                  <c:v>Dec 16</c:v>
                </c:pt>
                <c:pt idx="6">
                  <c:v>Mar 17</c:v>
                </c:pt>
                <c:pt idx="7">
                  <c:v>May 17</c:v>
                </c:pt>
              </c:strCache>
            </c:strRef>
          </c:cat>
          <c:val>
            <c:numRef>
              <c:f>Wheat!$AF$2:$AF$9</c:f>
              <c:numCache>
                <c:formatCode>General</c:formatCode>
                <c:ptCount val="8"/>
                <c:pt idx="0">
                  <c:v>486.5</c:v>
                </c:pt>
                <c:pt idx="1">
                  <c:v>493.75</c:v>
                </c:pt>
                <c:pt idx="2">
                  <c:v>499</c:v>
                </c:pt>
                <c:pt idx="3">
                  <c:v>503.375</c:v>
                </c:pt>
                <c:pt idx="4">
                  <c:v>512.125</c:v>
                </c:pt>
                <c:pt idx="5">
                  <c:v>525.875</c:v>
                </c:pt>
                <c:pt idx="6">
                  <c:v>#N/A</c:v>
                </c:pt>
                <c:pt idx="7">
                  <c:v>#N/A</c:v>
                </c:pt>
              </c:numCache>
            </c:numRef>
          </c:val>
          <c:smooth val="0"/>
        </c:ser>
        <c:ser>
          <c:idx val="1"/>
          <c:order val="1"/>
          <c:spPr>
            <a:ln w="19050">
              <a:solidFill>
                <a:srgbClr val="FF0000"/>
              </a:solidFill>
            </a:ln>
          </c:spPr>
          <c:marker>
            <c:symbol val="circle"/>
            <c:size val="5"/>
            <c:spPr>
              <a:gradFill>
                <a:gsLst>
                  <a:gs pos="0">
                    <a:srgbClr val="FF0000"/>
                  </a:gs>
                  <a:gs pos="88000">
                    <a:schemeClr val="accent1">
                      <a:tint val="44500"/>
                      <a:satMod val="160000"/>
                    </a:schemeClr>
                  </a:gs>
                  <a:gs pos="100000">
                    <a:schemeClr val="accent1">
                      <a:tint val="23500"/>
                      <a:satMod val="160000"/>
                    </a:schemeClr>
                  </a:gs>
                </a:gsLst>
                <a:path path="circle">
                  <a:fillToRect l="100000" t="100000"/>
                </a:path>
              </a:gradFill>
              <a:ln>
                <a:solidFill>
                  <a:srgbClr val="FF0000"/>
                </a:solidFill>
              </a:ln>
            </c:spPr>
          </c:marker>
          <c:val>
            <c:numRef>
              <c:f>Wheat!$AJ$2:$AJ$9</c:f>
              <c:numCache>
                <c:formatCode>General</c:formatCode>
                <c:ptCount val="8"/>
                <c:pt idx="0">
                  <c:v>494.75</c:v>
                </c:pt>
                <c:pt idx="1">
                  <c:v>502.5</c:v>
                </c:pt>
                <c:pt idx="2">
                  <c:v>507.75</c:v>
                </c:pt>
                <c:pt idx="3">
                  <c:v>511.75</c:v>
                </c:pt>
                <c:pt idx="4">
                  <c:v>520.5</c:v>
                </c:pt>
                <c:pt idx="5">
                  <c:v>533</c:v>
                </c:pt>
                <c:pt idx="6">
                  <c:v>543</c:v>
                </c:pt>
                <c:pt idx="7">
                  <c:v>541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4155504"/>
        <c:axId val="384155112"/>
      </c:lineChart>
      <c:catAx>
        <c:axId val="384155504"/>
        <c:scaling>
          <c:orientation val="minMax"/>
        </c:scaling>
        <c:delete val="0"/>
        <c:axPos val="b"/>
        <c:majorGridlines>
          <c:spPr>
            <a:ln>
              <a:solidFill>
                <a:schemeClr val="accent1"/>
              </a:solidFill>
              <a:prstDash val="dash"/>
            </a:ln>
          </c:spPr>
        </c:majorGridlines>
        <c:numFmt formatCode="General" sourceLinked="1"/>
        <c:majorTickMark val="out"/>
        <c:minorTickMark val="none"/>
        <c:tickLblPos val="nextTo"/>
        <c:crossAx val="384155112"/>
        <c:crosses val="autoZero"/>
        <c:auto val="1"/>
        <c:lblAlgn val="ctr"/>
        <c:lblOffset val="100"/>
        <c:noMultiLvlLbl val="0"/>
      </c:catAx>
      <c:valAx>
        <c:axId val="384155112"/>
        <c:scaling>
          <c:orientation val="minMax"/>
        </c:scaling>
        <c:delete val="0"/>
        <c:axPos val="l"/>
        <c:majorGridlines>
          <c:spPr>
            <a:ln>
              <a:solidFill>
                <a:srgbClr val="002060"/>
              </a:solidFill>
              <a:prstDash val="dash"/>
            </a:ln>
          </c:spPr>
        </c:majorGridlines>
        <c:numFmt formatCode="0" sourceLinked="0"/>
        <c:majorTickMark val="out"/>
        <c:minorTickMark val="none"/>
        <c:tickLblPos val="nextTo"/>
        <c:crossAx val="384155504"/>
        <c:crosses val="autoZero"/>
        <c:crossBetween val="between"/>
      </c:valAx>
      <c:spPr>
        <a:noFill/>
        <a:ln w="12700">
          <a:solidFill>
            <a:schemeClr val="accent1"/>
          </a:solidFill>
        </a:ln>
        <a:effectLst>
          <a:innerShdw blurRad="63500" dist="50800" dir="18900000">
            <a:prstClr val="black">
              <a:alpha val="50000"/>
            </a:prstClr>
          </a:innerShdw>
        </a:effectLst>
      </c:spPr>
    </c:plotArea>
    <c:plotVisOnly val="1"/>
    <c:dispBlanksAs val="gap"/>
    <c:showDLblsOverMax val="0"/>
  </c:chart>
  <c:spPr>
    <a:noFill/>
    <a:ln w="15875">
      <a:noFill/>
    </a:ln>
  </c:spPr>
  <c:txPr>
    <a:bodyPr/>
    <a:lstStyle/>
    <a:p>
      <a:pPr>
        <a:defRPr sz="900" b="0" i="0" baseline="0">
          <a:solidFill>
            <a:schemeClr val="bg1"/>
          </a:solidFill>
          <a:latin typeface="Century Gothic" panose="020B0502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chart" Target="../charts/chart1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19" Type="http://schemas.openxmlformats.org/officeDocument/2006/relationships/image" Target="../media/image1.png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33</xdr:row>
      <xdr:rowOff>146685</xdr:rowOff>
    </xdr:from>
    <xdr:to>
      <xdr:col>13</xdr:col>
      <xdr:colOff>1038224</xdr:colOff>
      <xdr:row>46</xdr:row>
      <xdr:rowOff>152400</xdr:rowOff>
    </xdr:to>
    <xdr:graphicFrame macro="">
      <xdr:nvGraphicFramePr>
        <xdr:cNvPr id="37" name="Chart 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933450</xdr:colOff>
      <xdr:row>31</xdr:row>
      <xdr:rowOff>9525</xdr:rowOff>
    </xdr:from>
    <xdr:to>
      <xdr:col>18</xdr:col>
      <xdr:colOff>933450</xdr:colOff>
      <xdr:row>34</xdr:row>
      <xdr:rowOff>47624</xdr:rowOff>
    </xdr:to>
    <xdr:graphicFrame macro="">
      <xdr:nvGraphicFramePr>
        <xdr:cNvPr id="41" name="Chart 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49</xdr:row>
      <xdr:rowOff>30480</xdr:rowOff>
    </xdr:from>
    <xdr:to>
      <xdr:col>19</xdr:col>
      <xdr:colOff>15240</xdr:colOff>
      <xdr:row>53</xdr:row>
      <xdr:rowOff>2173</xdr:rowOff>
    </xdr:to>
    <xdr:graphicFrame macro="">
      <xdr:nvGraphicFramePr>
        <xdr:cNvPr id="44" name="Chart 4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0</xdr:colOff>
      <xdr:row>50</xdr:row>
      <xdr:rowOff>9525</xdr:rowOff>
    </xdr:from>
    <xdr:to>
      <xdr:col>14</xdr:col>
      <xdr:colOff>64770</xdr:colOff>
      <xdr:row>52</xdr:row>
      <xdr:rowOff>171718</xdr:rowOff>
    </xdr:to>
    <xdr:graphicFrame macro="">
      <xdr:nvGraphicFramePr>
        <xdr:cNvPr id="39" name="Chart 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38101</xdr:colOff>
      <xdr:row>15</xdr:row>
      <xdr:rowOff>2987</xdr:rowOff>
    </xdr:from>
    <xdr:to>
      <xdr:col>14</xdr:col>
      <xdr:colOff>19050</xdr:colOff>
      <xdr:row>28</xdr:row>
      <xdr:rowOff>38100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30</xdr:row>
      <xdr:rowOff>161657</xdr:rowOff>
    </xdr:from>
    <xdr:to>
      <xdr:col>8</xdr:col>
      <xdr:colOff>1034699</xdr:colOff>
      <xdr:row>34</xdr:row>
      <xdr:rowOff>20955</xdr:rowOff>
    </xdr:to>
    <xdr:graphicFrame macro="">
      <xdr:nvGraphicFramePr>
        <xdr:cNvPr id="5" name="Chart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34</xdr:row>
      <xdr:rowOff>86221</xdr:rowOff>
    </xdr:from>
    <xdr:to>
      <xdr:col>8</xdr:col>
      <xdr:colOff>1015364</xdr:colOff>
      <xdr:row>46</xdr:row>
      <xdr:rowOff>59055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oneCellAnchor>
    <xdr:from>
      <xdr:col>1</xdr:col>
      <xdr:colOff>29816</xdr:colOff>
      <xdr:row>31</xdr:row>
      <xdr:rowOff>0</xdr:rowOff>
    </xdr:from>
    <xdr:ext cx="7228234" cy="228600"/>
    <xdr:sp macro="" textlink="">
      <xdr:nvSpPr>
        <xdr:cNvPr id="17" name="TextBox 16"/>
        <xdr:cNvSpPr txBox="1"/>
      </xdr:nvSpPr>
      <xdr:spPr>
        <a:xfrm>
          <a:off x="58391" y="5724525"/>
          <a:ext cx="7228234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1</xdr:col>
      <xdr:colOff>126475</xdr:colOff>
      <xdr:row>14</xdr:row>
      <xdr:rowOff>219076</xdr:rowOff>
    </xdr:from>
    <xdr:to>
      <xdr:col>9</xdr:col>
      <xdr:colOff>38100</xdr:colOff>
      <xdr:row>27</xdr:row>
      <xdr:rowOff>85725</xdr:rowOff>
    </xdr:to>
    <xdr:graphicFrame macro="">
      <xdr:nvGraphicFramePr>
        <xdr:cNvPr id="14" name="Chart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14</xdr:col>
      <xdr:colOff>0</xdr:colOff>
      <xdr:row>15</xdr:row>
      <xdr:rowOff>1323</xdr:rowOff>
    </xdr:from>
    <xdr:to>
      <xdr:col>19</xdr:col>
      <xdr:colOff>7620</xdr:colOff>
      <xdr:row>27</xdr:row>
      <xdr:rowOff>133350</xdr:rowOff>
    </xdr:to>
    <xdr:graphicFrame macro="">
      <xdr:nvGraphicFramePr>
        <xdr:cNvPr id="15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0</xdr:col>
      <xdr:colOff>0</xdr:colOff>
      <xdr:row>27</xdr:row>
      <xdr:rowOff>171450</xdr:rowOff>
    </xdr:from>
    <xdr:to>
      <xdr:col>8</xdr:col>
      <xdr:colOff>1028700</xdr:colOff>
      <xdr:row>30</xdr:row>
      <xdr:rowOff>163830</xdr:rowOff>
    </xdr:to>
    <xdr:graphicFrame macro="">
      <xdr:nvGraphicFramePr>
        <xdr:cNvPr id="24" name="Chart 2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0</xdr:col>
      <xdr:colOff>0</xdr:colOff>
      <xdr:row>47</xdr:row>
      <xdr:rowOff>19049</xdr:rowOff>
    </xdr:from>
    <xdr:to>
      <xdr:col>8</xdr:col>
      <xdr:colOff>1015365</xdr:colOff>
      <xdr:row>49</xdr:row>
      <xdr:rowOff>57150</xdr:rowOff>
    </xdr:to>
    <xdr:graphicFrame macro="">
      <xdr:nvGraphicFramePr>
        <xdr:cNvPr id="26" name="Chart 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0</xdr:col>
      <xdr:colOff>0</xdr:colOff>
      <xdr:row>49</xdr:row>
      <xdr:rowOff>106680</xdr:rowOff>
    </xdr:from>
    <xdr:to>
      <xdr:col>8</xdr:col>
      <xdr:colOff>1015365</xdr:colOff>
      <xdr:row>52</xdr:row>
      <xdr:rowOff>177433</xdr:rowOff>
    </xdr:to>
    <xdr:graphicFrame macro="">
      <xdr:nvGraphicFramePr>
        <xdr:cNvPr id="29" name="Chart 2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oneCellAnchor>
    <xdr:from>
      <xdr:col>0</xdr:col>
      <xdr:colOff>22859</xdr:colOff>
      <xdr:row>48</xdr:row>
      <xdr:rowOff>137160</xdr:rowOff>
    </xdr:from>
    <xdr:ext cx="7263765" cy="228601"/>
    <xdr:sp macro="" textlink="">
      <xdr:nvSpPr>
        <xdr:cNvPr id="31" name="TextBox 30"/>
        <xdr:cNvSpPr txBox="1"/>
      </xdr:nvSpPr>
      <xdr:spPr>
        <a:xfrm>
          <a:off x="22859" y="8852535"/>
          <a:ext cx="7263765" cy="2286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8</xdr:col>
      <xdr:colOff>1017271</xdr:colOff>
      <xdr:row>28</xdr:row>
      <xdr:rowOff>0</xdr:rowOff>
    </xdr:from>
    <xdr:to>
      <xdr:col>13</xdr:col>
      <xdr:colOff>1009650</xdr:colOff>
      <xdr:row>30</xdr:row>
      <xdr:rowOff>152400</xdr:rowOff>
    </xdr:to>
    <xdr:graphicFrame macro="">
      <xdr:nvGraphicFramePr>
        <xdr:cNvPr id="34" name="Chart 3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9</xdr:col>
      <xdr:colOff>9525</xdr:colOff>
      <xdr:row>31</xdr:row>
      <xdr:rowOff>28575</xdr:rowOff>
    </xdr:from>
    <xdr:to>
      <xdr:col>14</xdr:col>
      <xdr:colOff>9525</xdr:colOff>
      <xdr:row>33</xdr:row>
      <xdr:rowOff>154305</xdr:rowOff>
    </xdr:to>
    <xdr:graphicFrame macro="">
      <xdr:nvGraphicFramePr>
        <xdr:cNvPr id="35" name="Chart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14</xdr:col>
      <xdr:colOff>38100</xdr:colOff>
      <xdr:row>28</xdr:row>
      <xdr:rowOff>19050</xdr:rowOff>
    </xdr:from>
    <xdr:to>
      <xdr:col>18</xdr:col>
      <xdr:colOff>1009650</xdr:colOff>
      <xdr:row>31</xdr:row>
      <xdr:rowOff>11430</xdr:rowOff>
    </xdr:to>
    <xdr:graphicFrame macro="">
      <xdr:nvGraphicFramePr>
        <xdr:cNvPr id="40" name="Chart 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14</xdr:col>
      <xdr:colOff>7620</xdr:colOff>
      <xdr:row>34</xdr:row>
      <xdr:rowOff>60960</xdr:rowOff>
    </xdr:from>
    <xdr:to>
      <xdr:col>19</xdr:col>
      <xdr:colOff>7619</xdr:colOff>
      <xdr:row>46</xdr:row>
      <xdr:rowOff>33794</xdr:rowOff>
    </xdr:to>
    <xdr:graphicFrame macro="">
      <xdr:nvGraphicFramePr>
        <xdr:cNvPr id="42" name="Chart 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13</xdr:col>
      <xdr:colOff>952500</xdr:colOff>
      <xdr:row>46</xdr:row>
      <xdr:rowOff>171450</xdr:rowOff>
    </xdr:from>
    <xdr:to>
      <xdr:col>18</xdr:col>
      <xdr:colOff>967740</xdr:colOff>
      <xdr:row>49</xdr:row>
      <xdr:rowOff>133350</xdr:rowOff>
    </xdr:to>
    <xdr:graphicFrame macro="">
      <xdr:nvGraphicFramePr>
        <xdr:cNvPr id="43" name="Chart 4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oneCellAnchor>
    <xdr:from>
      <xdr:col>0</xdr:col>
      <xdr:colOff>7620</xdr:colOff>
      <xdr:row>34</xdr:row>
      <xdr:rowOff>53340</xdr:rowOff>
    </xdr:from>
    <xdr:ext cx="7307580" cy="243840"/>
    <xdr:sp macro="" textlink="">
      <xdr:nvSpPr>
        <xdr:cNvPr id="27" name="TextBox 26"/>
        <xdr:cNvSpPr txBox="1"/>
      </xdr:nvSpPr>
      <xdr:spPr>
        <a:xfrm>
          <a:off x="7620" y="6320790"/>
          <a:ext cx="7307580" cy="24384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9</xdr:col>
      <xdr:colOff>9525</xdr:colOff>
      <xdr:row>34</xdr:row>
      <xdr:rowOff>20955</xdr:rowOff>
    </xdr:from>
    <xdr:ext cx="5181600" cy="217169"/>
    <xdr:sp macro="" textlink="">
      <xdr:nvSpPr>
        <xdr:cNvPr id="28" name="TextBox 27"/>
        <xdr:cNvSpPr txBox="1"/>
      </xdr:nvSpPr>
      <xdr:spPr>
        <a:xfrm>
          <a:off x="7305675" y="6288405"/>
          <a:ext cx="5181600" cy="21716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14</xdr:col>
      <xdr:colOff>15239</xdr:colOff>
      <xdr:row>34</xdr:row>
      <xdr:rowOff>60961</xdr:rowOff>
    </xdr:from>
    <xdr:ext cx="5175885" cy="158114"/>
    <xdr:sp macro="" textlink="">
      <xdr:nvSpPr>
        <xdr:cNvPr id="30" name="TextBox 29"/>
        <xdr:cNvSpPr txBox="1"/>
      </xdr:nvSpPr>
      <xdr:spPr>
        <a:xfrm>
          <a:off x="12502514" y="6337936"/>
          <a:ext cx="5175885" cy="15811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Front Contract Calendar Spreads</a:t>
          </a:r>
        </a:p>
      </xdr:txBody>
    </xdr:sp>
    <xdr:clientData/>
  </xdr:oneCellAnchor>
  <xdr:oneCellAnchor>
    <xdr:from>
      <xdr:col>9</xdr:col>
      <xdr:colOff>19050</xdr:colOff>
      <xdr:row>49</xdr:row>
      <xdr:rowOff>173354</xdr:rowOff>
    </xdr:from>
    <xdr:ext cx="5172075" cy="160021"/>
    <xdr:sp macro="" textlink="">
      <xdr:nvSpPr>
        <xdr:cNvPr id="32" name="TextBox 31"/>
        <xdr:cNvSpPr txBox="1"/>
      </xdr:nvSpPr>
      <xdr:spPr>
        <a:xfrm>
          <a:off x="7315200" y="9155429"/>
          <a:ext cx="5172075" cy="16002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14</xdr:col>
      <xdr:colOff>22860</xdr:colOff>
      <xdr:row>49</xdr:row>
      <xdr:rowOff>40005</xdr:rowOff>
    </xdr:from>
    <xdr:ext cx="5158740" cy="243841"/>
    <xdr:sp macro="" textlink="">
      <xdr:nvSpPr>
        <xdr:cNvPr id="45" name="TextBox 44"/>
        <xdr:cNvSpPr txBox="1"/>
      </xdr:nvSpPr>
      <xdr:spPr>
        <a:xfrm>
          <a:off x="12510135" y="8936355"/>
          <a:ext cx="5158740" cy="2438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oneCellAnchor>
    <xdr:from>
      <xdr:col>14</xdr:col>
      <xdr:colOff>15239</xdr:colOff>
      <xdr:row>31</xdr:row>
      <xdr:rowOff>0</xdr:rowOff>
    </xdr:from>
    <xdr:ext cx="5156835" cy="266700"/>
    <xdr:sp macro="" textlink="">
      <xdr:nvSpPr>
        <xdr:cNvPr id="46" name="TextBox 45"/>
        <xdr:cNvSpPr txBox="1"/>
      </xdr:nvSpPr>
      <xdr:spPr>
        <a:xfrm>
          <a:off x="12502514" y="5638800"/>
          <a:ext cx="5156835" cy="2667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  <xdr:twoCellAnchor>
    <xdr:from>
      <xdr:col>8</xdr:col>
      <xdr:colOff>981075</xdr:colOff>
      <xdr:row>47</xdr:row>
      <xdr:rowOff>0</xdr:rowOff>
    </xdr:from>
    <xdr:to>
      <xdr:col>13</xdr:col>
      <xdr:colOff>962025</xdr:colOff>
      <xdr:row>49</xdr:row>
      <xdr:rowOff>123825</xdr:rowOff>
    </xdr:to>
    <xdr:graphicFrame macro="">
      <xdr:nvGraphicFramePr>
        <xdr:cNvPr id="52" name="Chart 5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8"/>
        </a:graphicData>
      </a:graphic>
    </xdr:graphicFrame>
    <xdr:clientData/>
  </xdr:twoCellAnchor>
  <xdr:twoCellAnchor editAs="oneCell">
    <xdr:from>
      <xdr:col>1</xdr:col>
      <xdr:colOff>209550</xdr:colOff>
      <xdr:row>13</xdr:row>
      <xdr:rowOff>9525</xdr:rowOff>
    </xdr:from>
    <xdr:to>
      <xdr:col>1</xdr:col>
      <xdr:colOff>885740</xdr:colOff>
      <xdr:row>14</xdr:row>
      <xdr:rowOff>17115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238125" y="2257425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9</xdr:col>
      <xdr:colOff>190500</xdr:colOff>
      <xdr:row>13</xdr:row>
      <xdr:rowOff>0</xdr:rowOff>
    </xdr:from>
    <xdr:to>
      <xdr:col>9</xdr:col>
      <xdr:colOff>866690</xdr:colOff>
      <xdr:row>14</xdr:row>
      <xdr:rowOff>7590</xdr:rowOff>
    </xdr:to>
    <xdr:pic>
      <xdr:nvPicPr>
        <xdr:cNvPr id="38" name="Picture 37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7486650" y="2247900"/>
          <a:ext cx="676190" cy="255240"/>
        </a:xfrm>
        <a:prstGeom prst="rect">
          <a:avLst/>
        </a:prstGeom>
      </xdr:spPr>
    </xdr:pic>
    <xdr:clientData/>
  </xdr:twoCellAnchor>
  <xdr:twoCellAnchor editAs="oneCell">
    <xdr:from>
      <xdr:col>14</xdr:col>
      <xdr:colOff>219075</xdr:colOff>
      <xdr:row>13</xdr:row>
      <xdr:rowOff>0</xdr:rowOff>
    </xdr:from>
    <xdr:to>
      <xdr:col>14</xdr:col>
      <xdr:colOff>895265</xdr:colOff>
      <xdr:row>14</xdr:row>
      <xdr:rowOff>7590</xdr:rowOff>
    </xdr:to>
    <xdr:pic>
      <xdr:nvPicPr>
        <xdr:cNvPr id="47" name="Picture 46"/>
        <xdr:cNvPicPr>
          <a:picLocks noChangeAspect="1"/>
        </xdr:cNvPicPr>
      </xdr:nvPicPr>
      <xdr:blipFill>
        <a:blip xmlns:r="http://schemas.openxmlformats.org/officeDocument/2006/relationships" r:embed="rId19"/>
        <a:stretch>
          <a:fillRect/>
        </a:stretch>
      </xdr:blipFill>
      <xdr:spPr>
        <a:xfrm>
          <a:off x="12706350" y="2247900"/>
          <a:ext cx="676190" cy="255240"/>
        </a:xfrm>
        <a:prstGeom prst="rect">
          <a:avLst/>
        </a:prstGeom>
      </xdr:spPr>
    </xdr:pic>
    <xdr:clientData/>
  </xdr:twoCellAnchor>
  <xdr:oneCellAnchor>
    <xdr:from>
      <xdr:col>1</xdr:col>
      <xdr:colOff>609600</xdr:colOff>
      <xdr:row>24</xdr:row>
      <xdr:rowOff>142875</xdr:rowOff>
    </xdr:from>
    <xdr:ext cx="1181100" cy="171450"/>
    <xdr:sp macro="" textlink="">
      <xdr:nvSpPr>
        <xdr:cNvPr id="2" name="TextBox 1"/>
        <xdr:cNvSpPr txBox="1"/>
      </xdr:nvSpPr>
      <xdr:spPr>
        <a:xfrm>
          <a:off x="638175" y="4514850"/>
          <a:ext cx="1181100" cy="171450"/>
        </a:xfrm>
        <a:prstGeom prst="rect">
          <a:avLst/>
        </a:prstGeom>
        <a:solidFill>
          <a:schemeClr val="accent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800">
              <a:solidFill>
                <a:schemeClr val="tx1"/>
              </a:solidFill>
            </a:rPr>
            <a:t>Red line is Settlement</a:t>
          </a:r>
        </a:p>
      </xdr:txBody>
    </xdr:sp>
    <xdr:clientData/>
  </xdr:oneCellAnchor>
  <xdr:oneCellAnchor>
    <xdr:from>
      <xdr:col>8</xdr:col>
      <xdr:colOff>1028700</xdr:colOff>
      <xdr:row>30</xdr:row>
      <xdr:rowOff>123825</xdr:rowOff>
    </xdr:from>
    <xdr:ext cx="5200650" cy="228600"/>
    <xdr:sp macro="" textlink="">
      <xdr:nvSpPr>
        <xdr:cNvPr id="33" name="TextBox 32"/>
        <xdr:cNvSpPr txBox="1"/>
      </xdr:nvSpPr>
      <xdr:spPr>
        <a:xfrm>
          <a:off x="7286625" y="5581650"/>
          <a:ext cx="5200650" cy="2286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Net Change</a:t>
          </a:r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0.2459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1142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0.01045</cdr:x>
      <cdr:y>2.15137E-6</cdr:y>
    </cdr:from>
    <cdr:to>
      <cdr:x>1</cdr:x>
      <cdr:y>0.16393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63305" y="1"/>
          <a:ext cx="5994595" cy="76199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0.97974</cdr:x>
      <cdr:y>0.1014</cdr:y>
    </cdr:to>
    <cdr:sp macro="" textlink="">
      <cdr:nvSpPr>
        <cdr:cNvPr id="3" name="TextBox 16"/>
        <cdr:cNvSpPr txBox="1"/>
      </cdr:nvSpPr>
      <cdr:spPr>
        <a:xfrm xmlns:a="http://schemas.openxmlformats.org/drawingml/2006/main">
          <a:off x="0" y="0"/>
          <a:ext cx="7370445" cy="27622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wrap="square" rtlCol="0" anchor="t">
          <a:noAutofit/>
        </a:bodyPr>
        <a:lstStyle xmlns:a="http://schemas.openxmlformats.org/drawingml/2006/main">
          <a:lvl1pPr marL="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US" sz="800" b="0">
              <a:solidFill>
                <a:schemeClr val="bg1"/>
              </a:solidFill>
              <a:latin typeface="Century Gothic" panose="020B0502020202020204" pitchFamily="34" charset="0"/>
              <a:cs typeface="Tahoma" pitchFamily="34" charset="0"/>
            </a:rPr>
            <a:t>Volume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1:AG57"/>
  <sheetViews>
    <sheetView showRowColHeaders="0" tabSelected="1" zoomScaleNormal="100" workbookViewId="0">
      <selection activeCell="J4" sqref="J4:N5"/>
    </sheetView>
  </sheetViews>
  <sheetFormatPr defaultColWidth="9" defaultRowHeight="13.5" x14ac:dyDescent="0.25"/>
  <cols>
    <col min="1" max="1" width="0.375" style="1" customWidth="1"/>
    <col min="2" max="2" width="13.625" style="1" customWidth="1"/>
    <col min="3" max="3" width="13.625" style="1" hidden="1" customWidth="1"/>
    <col min="4" max="19" width="13.625" style="1" customWidth="1"/>
    <col min="20" max="22" width="10.75" style="75" customWidth="1"/>
    <col min="23" max="33" width="9" style="75"/>
    <col min="34" max="16384" width="9" style="1"/>
  </cols>
  <sheetData>
    <row r="1" spans="2:33" ht="6" customHeight="1" x14ac:dyDescent="0.25"/>
    <row r="2" spans="2:33" ht="15" customHeight="1" x14ac:dyDescent="0.25">
      <c r="B2" s="88" t="s">
        <v>17</v>
      </c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90"/>
    </row>
    <row r="3" spans="2:33" ht="15" customHeight="1" x14ac:dyDescent="0.25">
      <c r="B3" s="91"/>
      <c r="C3" s="92"/>
      <c r="D3" s="92"/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2"/>
      <c r="Q3" s="92"/>
      <c r="R3" s="92"/>
      <c r="S3" s="93"/>
    </row>
    <row r="4" spans="2:33" s="87" customFormat="1" ht="12" customHeight="1" x14ac:dyDescent="0.35">
      <c r="B4" s="98" t="s">
        <v>11</v>
      </c>
      <c r="C4" s="98"/>
      <c r="D4" s="98"/>
      <c r="E4" s="98"/>
      <c r="F4" s="98"/>
      <c r="G4" s="98"/>
      <c r="H4" s="98"/>
      <c r="I4" s="98"/>
      <c r="J4" s="98" t="s">
        <v>12</v>
      </c>
      <c r="K4" s="98"/>
      <c r="L4" s="98"/>
      <c r="M4" s="98"/>
      <c r="N4" s="98"/>
      <c r="O4" s="98" t="s">
        <v>13</v>
      </c>
      <c r="P4" s="98"/>
      <c r="Q4" s="98"/>
      <c r="R4" s="98"/>
      <c r="S4" s="98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2:33" s="87" customFormat="1" ht="12" customHeight="1" x14ac:dyDescent="0.35">
      <c r="B5" s="98"/>
      <c r="C5" s="98"/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</row>
    <row r="6" spans="2:33" ht="18" hidden="1" customHeight="1" x14ac:dyDescent="0.25"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</row>
    <row r="7" spans="2:33" ht="15.95" customHeight="1" x14ac:dyDescent="0.25">
      <c r="B7" s="14" t="str">
        <f>Soybeans!P2</f>
        <v>Nov 15</v>
      </c>
      <c r="C7" s="14"/>
      <c r="D7" s="14" t="str">
        <f>Soybeans!P3</f>
        <v>Jan 16</v>
      </c>
      <c r="E7" s="14" t="str">
        <f>Soybeans!P4</f>
        <v>Mar 16</v>
      </c>
      <c r="F7" s="14" t="str">
        <f>Soybeans!P5</f>
        <v>May 16</v>
      </c>
      <c r="G7" s="14" t="str">
        <f>Soybeans!P6</f>
        <v>Jul 16</v>
      </c>
      <c r="H7" s="14" t="str">
        <f>Soybeans!P7</f>
        <v>Aug 16</v>
      </c>
      <c r="I7" s="14" t="str">
        <f>Soybeans!P8</f>
        <v>Sep 16</v>
      </c>
      <c r="J7" s="14" t="str">
        <f>Corn!P2</f>
        <v>Dec 15</v>
      </c>
      <c r="K7" s="14" t="str">
        <f>Corn!P3</f>
        <v>Mar 16</v>
      </c>
      <c r="L7" s="14" t="str">
        <f>Corn!P4</f>
        <v>May 16</v>
      </c>
      <c r="M7" s="14" t="str">
        <f>Corn!P5</f>
        <v>Jul 16</v>
      </c>
      <c r="N7" s="14" t="str">
        <f>Corn!P6</f>
        <v>Sep 16</v>
      </c>
      <c r="O7" s="14" t="str">
        <f>Wheat!P2</f>
        <v>Dec 15</v>
      </c>
      <c r="P7" s="14" t="str">
        <f>Wheat!P3</f>
        <v>Mar 16</v>
      </c>
      <c r="Q7" s="14" t="str">
        <f>Wheat!P4</f>
        <v>May 16</v>
      </c>
      <c r="R7" s="14" t="str">
        <f>Wheat!P5</f>
        <v>Jul 16</v>
      </c>
      <c r="S7" s="14" t="str">
        <f>Wheat!P6</f>
        <v>Sep 16</v>
      </c>
    </row>
    <row r="8" spans="2:33" ht="20.100000000000001" customHeight="1" x14ac:dyDescent="0.3">
      <c r="B8" s="15" t="str">
        <f>IF(Soybeans!T2="","",TEXT(Soybeans!T2,"#.00")&amp;" "&amp;"A")</f>
        <v>887.50 A</v>
      </c>
      <c r="C8" s="15"/>
      <c r="D8" s="15" t="str">
        <f>IF(Soybeans!T3="","",TEXT(Soybeans!T3,"#.00")&amp;" "&amp;"A")</f>
        <v>891.25 A</v>
      </c>
      <c r="E8" s="15" t="str">
        <f>IF(Soybeans!T4="","",TEXT(Soybeans!T4,"#.00")&amp;" "&amp;"A")</f>
        <v>893.25 A</v>
      </c>
      <c r="F8" s="15" t="str">
        <f>IF(Soybeans!T5="","",TEXT(Soybeans!T5,"#.00")&amp;" "&amp;"A")</f>
        <v>894.50 A</v>
      </c>
      <c r="G8" s="15" t="str">
        <f>IF(Soybeans!T6="","",TEXT(Soybeans!T6,"#.00")&amp;" "&amp;"A")</f>
        <v>898.25 A</v>
      </c>
      <c r="H8" s="15" t="str">
        <f>IF(Soybeans!T7="","",TEXT(Soybeans!T7,"#.00")&amp;" "&amp;"A")</f>
        <v>897.25 A</v>
      </c>
      <c r="I8" s="15" t="str">
        <f>IF(Soybeans!T8="","",TEXT(Soybeans!T8,"#.00")&amp;" "&amp;"A")</f>
        <v>888.75 A</v>
      </c>
      <c r="J8" s="15" t="str">
        <f>IF(Corn!T2="","",TEXT(Corn!T2,"#.00")&amp;" "&amp;"A")</f>
        <v>386.50 A</v>
      </c>
      <c r="K8" s="15" t="str">
        <f>IF(Corn!T3="","",TEXT(Corn!T3,"#.00")&amp;" "&amp;"A")</f>
        <v>397.75 A</v>
      </c>
      <c r="L8" s="15" t="str">
        <f>IF(Corn!T4="","",TEXT(Corn!T4,"#.00")&amp;" "&amp;"A")</f>
        <v>404.75 A</v>
      </c>
      <c r="M8" s="15" t="str">
        <f>IF(Corn!T5="","",TEXT(Corn!T5,"#.00")&amp;" "&amp;"A")</f>
        <v>409.75 A</v>
      </c>
      <c r="N8" s="15" t="str">
        <f>IF(Corn!T6="","",TEXT(Corn!T6,"#.00")&amp;" "&amp;"A")</f>
        <v>402.00 A</v>
      </c>
      <c r="O8" s="15" t="str">
        <f>IF(Wheat!T2="","",TEXT(Wheat!T2,"#.00")&amp;" "&amp;"A")</f>
        <v>486.50 A</v>
      </c>
      <c r="P8" s="15" t="str">
        <f>IF(Wheat!T3="","",TEXT(Wheat!T3,"#.00")&amp;" "&amp;"A")</f>
        <v>494.00 A</v>
      </c>
      <c r="Q8" s="15" t="str">
        <f>IF(Wheat!T4="","",TEXT(Wheat!T4,"#.00")&amp;" "&amp;"A")</f>
        <v>499.25 A</v>
      </c>
      <c r="R8" s="15" t="str">
        <f>IF(Wheat!T5="","",TEXT(Wheat!T5,"#.00")&amp;" "&amp;"A")</f>
        <v>503.75 A</v>
      </c>
      <c r="S8" s="15" t="str">
        <f>IF(Wheat!T6="","",TEXT(Wheat!T6,"#.00")&amp;" "&amp;"A")</f>
        <v>512.50 A</v>
      </c>
    </row>
    <row r="9" spans="2:33" ht="20.100000000000001" customHeight="1" x14ac:dyDescent="0.3">
      <c r="B9" s="16" t="str">
        <f>IF(Soybeans!S2="","",TEXT(Soybeans!S2,"#.00")&amp;" "&amp;"B")</f>
        <v>887.25 B</v>
      </c>
      <c r="C9" s="16"/>
      <c r="D9" s="16" t="str">
        <f>IF(Soybeans!S3="","",TEXT(Soybeans!S3,"#.00")&amp;" "&amp;"B")</f>
        <v>891.00 B</v>
      </c>
      <c r="E9" s="16" t="str">
        <f>IF(Soybeans!S4="","",TEXT(Soybeans!S4,"#.00")&amp;" "&amp;"B")</f>
        <v>892.75 B</v>
      </c>
      <c r="F9" s="16" t="str">
        <f>IF(Soybeans!S5="","",TEXT(Soybeans!S5,"#.00")&amp;" "&amp;"B")</f>
        <v>894.25 B</v>
      </c>
      <c r="G9" s="16" t="str">
        <f>IF(Soybeans!S6="","",TEXT(Soybeans!S6,"#.00")&amp;" "&amp;"B")</f>
        <v>898.00 B</v>
      </c>
      <c r="H9" s="16" t="str">
        <f>IF(Soybeans!S7="","",TEXT(Soybeans!S7,"#.00")&amp;" "&amp;"B")</f>
        <v>896.75 B</v>
      </c>
      <c r="I9" s="16" t="str">
        <f>IF(Soybeans!S8="","",TEXT(Soybeans!S8,"#.00")&amp;" "&amp;"B")</f>
        <v>887.25 B</v>
      </c>
      <c r="J9" s="16" t="str">
        <f>IF(Corn!S2="","",TEXT(Corn!S2,"#.00")&amp;" "&amp;"B")</f>
        <v>386.25 B</v>
      </c>
      <c r="K9" s="16" t="str">
        <f>IF(Corn!S3="","",TEXT(Corn!S3,"#.00")&amp;" "&amp;"B")</f>
        <v>397.50 B</v>
      </c>
      <c r="L9" s="16" t="str">
        <f>IF(Corn!S4="","",TEXT(Corn!S4,"#.00")&amp;" "&amp;"B")</f>
        <v>404.50 B</v>
      </c>
      <c r="M9" s="16" t="str">
        <f>IF(Corn!S5="","",TEXT(Corn!S5,"#.00")&amp;" "&amp;"B")</f>
        <v>409.50 B</v>
      </c>
      <c r="N9" s="16" t="str">
        <f>IF(Corn!S6="","",TEXT(Corn!S6,"#.00")&amp;" "&amp;"B")</f>
        <v>401.75 B</v>
      </c>
      <c r="O9" s="16" t="str">
        <f>IF(Wheat!S2="","",TEXT(Wheat!S2,"#.00")&amp;" "&amp;"B")</f>
        <v>486.25 B</v>
      </c>
      <c r="P9" s="16" t="str">
        <f>IF(Wheat!S3="","",TEXT(Wheat!S3,"#.00")&amp;" "&amp;"B")</f>
        <v>493.50 B</v>
      </c>
      <c r="Q9" s="16" t="str">
        <f>IF(Wheat!S4="","",TEXT(Wheat!S4,"#.00")&amp;" "&amp;"B")</f>
        <v>498.75 B</v>
      </c>
      <c r="R9" s="16" t="str">
        <f>IF(Wheat!S5="","",TEXT(Wheat!S5,"#.00")&amp;" "&amp;"B")</f>
        <v>503.00 B</v>
      </c>
      <c r="S9" s="16" t="str">
        <f>IF(Wheat!S6="","",TEXT(Wheat!S6,"#.00")&amp;" "&amp;"B")</f>
        <v>511.75 B</v>
      </c>
    </row>
    <row r="10" spans="2:33" ht="20.100000000000001" customHeight="1" x14ac:dyDescent="0.3">
      <c r="B10" s="3" t="str">
        <f>IFERROR(IF(Soybeans!R2="","",TEXT(Soybeans!R2,"#.00")&amp;" "&amp;"L"),"")</f>
        <v>887.25 L</v>
      </c>
      <c r="C10" s="3"/>
      <c r="D10" s="3" t="str">
        <f>IFERROR(IF(Soybeans!R3="","",TEXT(Soybeans!R3,"#.00")&amp;" "&amp;"L"),"")</f>
        <v>891.00 L</v>
      </c>
      <c r="E10" s="3" t="str">
        <f>IFERROR(IF(Soybeans!R4="","",TEXT(Soybeans!R4,"#.00")&amp;" "&amp;"L"),"")</f>
        <v>893.00 L</v>
      </c>
      <c r="F10" s="3" t="str">
        <f>IFERROR(IF(Soybeans!R5="","",TEXT(Soybeans!R5,"#.00")&amp;" "&amp;"L"),"")</f>
        <v>894.75 L</v>
      </c>
      <c r="G10" s="3" t="str">
        <f>IFERROR(IF(Soybeans!R6="","",TEXT(Soybeans!R6,"#.00")&amp;" "&amp;"L"),"")</f>
        <v>898.25 L</v>
      </c>
      <c r="H10" s="3" t="str">
        <f>IFERROR(IF(Soybeans!R7="","",TEXT(Soybeans!R7,"#.00")&amp;" "&amp;"L"),"")</f>
        <v>896.75 L</v>
      </c>
      <c r="I10" s="3" t="str">
        <f>IFERROR(IF(Soybeans!R8="","",TEXT(Soybeans!R8,"#.00")&amp;" "&amp;"L"),"")</f>
        <v/>
      </c>
      <c r="J10" s="3" t="str">
        <f>IFERROR(IF(Corn!R2="","",TEXT(Corn!R2,"#.00")&amp;" "&amp;"L"),"")</f>
        <v>386.25 L</v>
      </c>
      <c r="K10" s="3" t="str">
        <f>IFERROR(IF(Corn!R3="","",TEXT(Corn!R3,"#.00")&amp;" "&amp;"L"),"")</f>
        <v>397.50 L</v>
      </c>
      <c r="L10" s="3" t="str">
        <f>IFERROR(IF(Corn!R4="","",TEXT(Corn!R4,"#.00")&amp;" "&amp;"L"),"")</f>
        <v>404.75 L</v>
      </c>
      <c r="M10" s="3" t="str">
        <f>IFERROR(IF(Corn!R5="","",TEXT(Corn!R5,"#.00")&amp;" "&amp;"L"),"")</f>
        <v>409.50 L</v>
      </c>
      <c r="N10" s="3" t="str">
        <f>IFERROR(IF(Corn!R6="","",TEXT(Corn!R6,"#.00")&amp;" "&amp;"L"),"")</f>
        <v>401.75 L</v>
      </c>
      <c r="O10" s="3" t="str">
        <f>IFERROR(IF(Wheat!R2="","",TEXT(Wheat!R2,"#.00")&amp;" "&amp;"L"),"")</f>
        <v>486.50 L</v>
      </c>
      <c r="P10" s="3" t="str">
        <f>IFERROR(IF(Wheat!R3="","",TEXT(Wheat!R3,"#.00")&amp;" "&amp;"L"),"")</f>
        <v>493.75 L</v>
      </c>
      <c r="Q10" s="3" t="str">
        <f>IFERROR(IF(Wheat!R4="","",TEXT(Wheat!R4,"#.00")&amp;" "&amp;"L"),"")</f>
        <v>499.50 L</v>
      </c>
      <c r="R10" s="3" t="str">
        <f>IFERROR(IF(Wheat!R5="","",TEXT(Wheat!R5,"#.00")&amp;" "&amp;"L"),"")</f>
        <v>504.50 L</v>
      </c>
      <c r="S10" s="3" t="str">
        <f>IFERROR(IF(Wheat!R6="","",TEXT(Wheat!R6,"#.00")&amp;" "&amp;"L"),"")</f>
        <v>518.00 L</v>
      </c>
    </row>
    <row r="11" spans="2:33" ht="8.1" customHeight="1" x14ac:dyDescent="0.3"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</row>
    <row r="12" spans="2:33" ht="15.95" customHeight="1" x14ac:dyDescent="0.25">
      <c r="B12" s="14" t="s">
        <v>14</v>
      </c>
      <c r="C12" s="73"/>
      <c r="D12" s="72" t="str">
        <f>$B$7&amp;" , "&amp;D7</f>
        <v>Nov 15 , Jan 16</v>
      </c>
      <c r="E12" s="72" t="str">
        <f t="shared" ref="E12:I12" si="0">$B$7&amp;" , "&amp;E7</f>
        <v>Nov 15 , Mar 16</v>
      </c>
      <c r="F12" s="72" t="str">
        <f t="shared" si="0"/>
        <v>Nov 15 , May 16</v>
      </c>
      <c r="G12" s="72" t="str">
        <f t="shared" si="0"/>
        <v>Nov 15 , Jul 16</v>
      </c>
      <c r="H12" s="72" t="str">
        <f t="shared" si="0"/>
        <v>Nov 15 , Aug 16</v>
      </c>
      <c r="I12" s="72" t="str">
        <f t="shared" si="0"/>
        <v>Nov 15 , Sep 16</v>
      </c>
      <c r="J12" s="14" t="s">
        <v>14</v>
      </c>
      <c r="K12" s="72" t="str">
        <f>$J$7&amp;" , "&amp;K7</f>
        <v>Dec 15 , Mar 16</v>
      </c>
      <c r="L12" s="72" t="str">
        <f>$J$7&amp;" , "&amp;L7</f>
        <v>Dec 15 , May 16</v>
      </c>
      <c r="M12" s="72" t="str">
        <f>$J$7&amp;" , "&amp;M7</f>
        <v>Dec 15 , Jul 16</v>
      </c>
      <c r="N12" s="72" t="str">
        <f>$J$7&amp;" , "&amp;N7</f>
        <v>Dec 15 , Sep 16</v>
      </c>
      <c r="O12" s="14" t="s">
        <v>14</v>
      </c>
      <c r="P12" s="72" t="str">
        <f>$O$7&amp;" , "&amp;P7</f>
        <v>Dec 15 , Mar 16</v>
      </c>
      <c r="Q12" s="72" t="str">
        <f>$O$7&amp;" , "&amp;Q7</f>
        <v>Dec 15 , May 16</v>
      </c>
      <c r="R12" s="72" t="str">
        <f>$O$7&amp;" , "&amp;R7</f>
        <v>Dec 15 , Jul 16</v>
      </c>
      <c r="S12" s="72" t="str">
        <f>$O$7&amp;" , "&amp;S7</f>
        <v>Dec 15 , Sep 16</v>
      </c>
    </row>
    <row r="13" spans="2:33" ht="20.100000000000001" customHeight="1" x14ac:dyDescent="0.3">
      <c r="B13" s="99"/>
      <c r="C13" s="3"/>
      <c r="D13" s="15" t="str">
        <f>IF(Soybeans!Z2="","",TEXT(Soybeans!Z2,"#.00")&amp;" "&amp;"A")</f>
        <v>-3.50 A</v>
      </c>
      <c r="E13" s="15" t="str">
        <f>IF(Soybeans!Z2="","",TEXT(Soybeans!Z3,"#.00")&amp;" "&amp;"A")</f>
        <v>-5.50 A</v>
      </c>
      <c r="F13" s="15" t="str">
        <f>IF(Soybeans!Z4="","",TEXT(Soybeans!Z4,"#.00")&amp;" "&amp;"A")</f>
        <v>-6.75 A</v>
      </c>
      <c r="G13" s="15" t="str">
        <f>IF(Soybeans!Z5="","",TEXT(Soybeans!Z5,"#.00")&amp;" "&amp;"A")</f>
        <v>-10.50 A</v>
      </c>
      <c r="H13" s="15" t="str">
        <f>IF(Soybeans!Z6="","",TEXT(Soybeans!Z6,"#.00")&amp;" "&amp;"A")</f>
        <v>-9.25 A</v>
      </c>
      <c r="I13" s="15" t="str">
        <f>IF(Soybeans!Z7="","",TEXT(Soybeans!Z7,"#.00")&amp;" "&amp;"A")</f>
        <v>.75 A</v>
      </c>
      <c r="J13" s="99"/>
      <c r="K13" s="15" t="str">
        <f>IF(Corn!Z2="","",TEXT(Corn!Z2,"#.00")&amp;" "&amp;"A")</f>
        <v>-11.25 A</v>
      </c>
      <c r="L13" s="15" t="str">
        <f>IF(Corn!Z2="","",TEXT(Corn!Z3,"#.00")&amp;" "&amp;"A")</f>
        <v>-18.25 A</v>
      </c>
      <c r="M13" s="15" t="str">
        <f>IF(Corn!Z4="","",TEXT(Corn!Z4,"#.00")&amp;" "&amp;"A")</f>
        <v>-23.25 A</v>
      </c>
      <c r="N13" s="15" t="str">
        <f>IF(Corn!Z5="","",TEXT(Corn!Z5,"#.00")&amp;" "&amp;"A")</f>
        <v>-15.25 A</v>
      </c>
      <c r="O13" s="99"/>
      <c r="P13" s="15" t="str">
        <f>IF(Wheat!Z2="","",TEXT(Wheat!Z2,"#.00")&amp;" "&amp;"A")</f>
        <v>-7.25 A</v>
      </c>
      <c r="Q13" s="15" t="str">
        <f>IF(Wheat!Z3="","",TEXT(Wheat!Z3,"#.00")&amp;" "&amp;"A")</f>
        <v>-12.50 A</v>
      </c>
      <c r="R13" s="15" t="str">
        <f>IF(Wheat!Z4="","",TEXT(Wheat!Z4,"#.00")&amp;" "&amp;"A")</f>
        <v>-16.75 A</v>
      </c>
      <c r="S13" s="15" t="str">
        <f>IF(Wheat!Z5="","",TEXT(Wheat!Z5,"#.00")&amp;" "&amp;"A")</f>
        <v>-25.50 A</v>
      </c>
      <c r="T13" s="75" t="s">
        <v>7</v>
      </c>
      <c r="U13" s="75" t="s">
        <v>7</v>
      </c>
      <c r="V13" s="75" t="s">
        <v>7</v>
      </c>
      <c r="W13" s="75" t="s">
        <v>7</v>
      </c>
    </row>
    <row r="14" spans="2:33" ht="20.100000000000001" customHeight="1" x14ac:dyDescent="0.3">
      <c r="B14" s="99"/>
      <c r="C14" s="3"/>
      <c r="D14" s="16" t="str">
        <f>IF(Soybeans!Y2="","",TEXT(Soybeans!Y2,"#.00")&amp;" "&amp;"B")</f>
        <v>-3.75 B</v>
      </c>
      <c r="E14" s="16" t="str">
        <f>IF(Soybeans!Y3="","",TEXT(Soybeans!Y3,"#.00")&amp;" "&amp;"B")</f>
        <v>-5.75 B</v>
      </c>
      <c r="F14" s="16" t="str">
        <f>IF(Soybeans!Y4="","",TEXT(Soybeans!Y4,"#.00")&amp;" "&amp;"B")</f>
        <v>-7.00 B</v>
      </c>
      <c r="G14" s="16" t="str">
        <f>IF(Soybeans!Y5="","",TEXT(Soybeans!Y5,"#.00")&amp;" "&amp;"B")</f>
        <v>-10.75 B</v>
      </c>
      <c r="H14" s="16" t="str">
        <f>IF(Soybeans!Y6="","",TEXT(Soybeans!Y6,"#.00")&amp;" "&amp;"B")</f>
        <v>-9.75 B</v>
      </c>
      <c r="I14" s="16" t="str">
        <f>IF(Soybeans!Y7="","",TEXT(Soybeans!Y7,"#.00")&amp;" "&amp;"B")</f>
        <v>-1.25 B</v>
      </c>
      <c r="J14" s="99"/>
      <c r="K14" s="16" t="str">
        <f>IF(Corn!Y2="","",TEXT(Corn!Y2,"#.00")&amp;" "&amp;"B")</f>
        <v>-11.50 B</v>
      </c>
      <c r="L14" s="16" t="str">
        <f>IF(Corn!Y3="","",TEXT(Corn!Y3,"#.00")&amp;" "&amp;"B")</f>
        <v>-18.50 B</v>
      </c>
      <c r="M14" s="16" t="str">
        <f>IF(Corn!Y4="","",TEXT(Corn!Y4,"#.00")&amp;" "&amp;"B")</f>
        <v>-23.50 B</v>
      </c>
      <c r="N14" s="16" t="str">
        <f>IF(Corn!Y5="","",TEXT(Corn!Y5,"#.00")&amp;" "&amp;"B")</f>
        <v>-15.50 B</v>
      </c>
      <c r="O14" s="99"/>
      <c r="P14" s="16" t="str">
        <f>IF(Wheat!Y2="","",TEXT(Wheat!Y2,"#.00")&amp;" "&amp;"B")</f>
        <v>-7.50 B</v>
      </c>
      <c r="Q14" s="16" t="str">
        <f>IF(Wheat!Y3="","",TEXT(Wheat!Y3,"#.00")&amp;" "&amp;"B")</f>
        <v>-12.75 B</v>
      </c>
      <c r="R14" s="16" t="str">
        <f>IF(Wheat!Y4="","",TEXT(Wheat!Y4,"#.00")&amp;" "&amp;"B")</f>
        <v>-17.25 B</v>
      </c>
      <c r="S14" s="16" t="str">
        <f>IF(Wheat!Y5="","",TEXT(Wheat!Y5,"#.00")&amp;" "&amp;"B")</f>
        <v>-26.00 B</v>
      </c>
    </row>
    <row r="15" spans="2:33" ht="20.100000000000001" customHeight="1" x14ac:dyDescent="0.3">
      <c r="B15" s="99"/>
      <c r="C15" s="3"/>
      <c r="D15" s="3" t="str">
        <f>IFERROR(IF(Soybeans!W2="","",TEXT(Soybeans!W2,"#.00")&amp;" "&amp;"L"),"")</f>
        <v>-3.75 L</v>
      </c>
      <c r="E15" s="3" t="str">
        <f>IFERROR(IF(Soybeans!W3="","",TEXT(Soybeans!W3,"#.00")&amp;" "&amp;"L"),"")</f>
        <v>-5.50 L</v>
      </c>
      <c r="F15" s="3" t="str">
        <f>IFERROR(IF(Soybeans!W4="","",TEXT(Soybeans!W4,"#.00")&amp;" "&amp;"L"),"")</f>
        <v>-7.00 L</v>
      </c>
      <c r="G15" s="3" t="str">
        <f>IFERROR(IF(Soybeans!W5="","",TEXT(Soybeans!W5,"#.00")&amp;" "&amp;"L"),"")</f>
        <v>-10.75 L</v>
      </c>
      <c r="H15" s="3" t="str">
        <f>IFERROR(IF(Soybeans!W6="","",TEXT(Soybeans!W6,"#.00")&amp;" "&amp;"L"),"")</f>
        <v>-9.50 L</v>
      </c>
      <c r="I15" s="3" t="str">
        <f>IFERROR(IF(Soybeans!W7="","",TEXT(Soybeans!W7,"#.00")&amp;" "&amp;"L"),"")</f>
        <v/>
      </c>
      <c r="J15" s="99"/>
      <c r="K15" s="3" t="str">
        <f>IFERROR(IF(Corn!W2="","",TEXT(Corn!W2,"#.00")&amp;" "&amp;"L"),"")</f>
        <v>-11.50 L</v>
      </c>
      <c r="L15" s="3" t="str">
        <f>IFERROR(IF(Corn!W3="","",TEXT(Corn!W3,"#.00")&amp;" "&amp;"L"),"")</f>
        <v>-18.25 L</v>
      </c>
      <c r="M15" s="3" t="str">
        <f>IFERROR(IF(Corn!W4="","",TEXT(Corn!W4,"#.00")&amp;" "&amp;"L"),"")</f>
        <v>-23.25 L</v>
      </c>
      <c r="N15" s="3" t="str">
        <f>IFERROR(IF(Corn!W5="","",TEXT(Corn!W5,"#.00")&amp;" "&amp;"L"),"")</f>
        <v>-15.50 L</v>
      </c>
      <c r="O15" s="99"/>
      <c r="P15" s="3" t="str">
        <f>IFERROR(IF(Wheat!W2="","",TEXT(Wheat!W2,"#.00")&amp;" "&amp;"L"),"")</f>
        <v>-7.50 L</v>
      </c>
      <c r="Q15" s="3" t="str">
        <f>IFERROR(IF(Wheat!W3="","",TEXT(Wheat!W3,"#.00")&amp;" "&amp;"L"),"")</f>
        <v>-12.50 L</v>
      </c>
      <c r="R15" s="3" t="str">
        <f>IFERROR(IF(Wheat!W4="","",TEXT(Wheat!W4,"#.00")&amp;" "&amp;"L"),"")</f>
        <v>-17.00 L</v>
      </c>
      <c r="S15" s="74" t="str">
        <f>IFERROR(IF(Wheat!W5="","",TEXT(Wheat!W5,"#.00")&amp;" "&amp;"L"),"")</f>
        <v>-25.75 L</v>
      </c>
    </row>
    <row r="16" spans="2:33" ht="14.45" customHeight="1" x14ac:dyDescent="0.25">
      <c r="B16" s="35"/>
      <c r="C16" s="36"/>
      <c r="D16" s="37"/>
      <c r="E16" s="38"/>
      <c r="F16" s="38"/>
      <c r="G16" s="38"/>
      <c r="H16" s="38"/>
      <c r="I16" s="39"/>
      <c r="J16" s="47"/>
      <c r="K16" s="38"/>
      <c r="L16" s="38"/>
      <c r="M16" s="38"/>
      <c r="N16" s="39"/>
      <c r="O16" s="5"/>
      <c r="P16" s="5"/>
      <c r="Q16" s="5"/>
      <c r="R16" s="5"/>
      <c r="S16" s="19"/>
    </row>
    <row r="17" spans="2:19" ht="14.45" customHeight="1" x14ac:dyDescent="0.25">
      <c r="B17" s="18"/>
      <c r="C17" s="11"/>
      <c r="D17" s="6"/>
      <c r="E17" s="6"/>
      <c r="F17" s="6"/>
      <c r="G17" s="6"/>
      <c r="H17" s="6"/>
      <c r="I17" s="20"/>
      <c r="J17" s="28"/>
      <c r="K17" s="6"/>
      <c r="L17" s="6"/>
      <c r="M17" s="6"/>
      <c r="N17" s="20"/>
      <c r="O17" s="6"/>
      <c r="P17" s="6"/>
      <c r="Q17" s="6"/>
      <c r="R17" s="6"/>
      <c r="S17" s="20"/>
    </row>
    <row r="18" spans="2:19" ht="14.45" customHeight="1" x14ac:dyDescent="0.25">
      <c r="B18" s="18"/>
      <c r="C18" s="11"/>
      <c r="D18" s="6"/>
      <c r="E18" s="6"/>
      <c r="F18" s="6"/>
      <c r="G18" s="6"/>
      <c r="H18" s="6"/>
      <c r="I18" s="20"/>
      <c r="J18" s="28"/>
      <c r="K18" s="6"/>
      <c r="L18" s="6"/>
      <c r="M18" s="6"/>
      <c r="N18" s="20"/>
      <c r="O18" s="7"/>
      <c r="P18" s="8"/>
      <c r="Q18" s="8"/>
      <c r="R18" s="8"/>
      <c r="S18" s="21"/>
    </row>
    <row r="19" spans="2:19" ht="14.45" customHeight="1" x14ac:dyDescent="0.25">
      <c r="B19" s="18"/>
      <c r="C19" s="11"/>
      <c r="D19" s="6"/>
      <c r="E19" s="6"/>
      <c r="F19" s="6"/>
      <c r="G19" s="6"/>
      <c r="H19" s="6"/>
      <c r="I19" s="20"/>
      <c r="J19" s="28"/>
      <c r="K19" s="6"/>
      <c r="L19" s="6"/>
      <c r="M19" s="6"/>
      <c r="N19" s="20"/>
      <c r="O19" s="7"/>
      <c r="P19" s="8"/>
      <c r="Q19" s="8"/>
      <c r="R19" s="8"/>
      <c r="S19" s="21"/>
    </row>
    <row r="20" spans="2:19" ht="14.45" customHeight="1" x14ac:dyDescent="0.25">
      <c r="B20" s="22"/>
      <c r="C20" s="9"/>
      <c r="D20" s="9"/>
      <c r="E20" s="9"/>
      <c r="F20" s="23"/>
      <c r="G20" s="6"/>
      <c r="H20" s="6"/>
      <c r="I20" s="20"/>
      <c r="J20" s="28"/>
      <c r="K20" s="6"/>
      <c r="L20" s="6"/>
      <c r="M20" s="6"/>
      <c r="N20" s="20"/>
      <c r="O20" s="10"/>
      <c r="P20" s="8"/>
      <c r="Q20" s="8"/>
      <c r="R20" s="8"/>
      <c r="S20" s="21"/>
    </row>
    <row r="21" spans="2:19" ht="14.45" customHeight="1" x14ac:dyDescent="0.25">
      <c r="B21" s="18"/>
      <c r="C21" s="11"/>
      <c r="D21" s="11"/>
      <c r="E21" s="11"/>
      <c r="F21" s="6"/>
      <c r="G21" s="6"/>
      <c r="H21" s="6"/>
      <c r="I21" s="20"/>
      <c r="J21" s="28"/>
      <c r="K21" s="6"/>
      <c r="L21" s="6"/>
      <c r="M21" s="6"/>
      <c r="N21" s="20"/>
      <c r="O21" s="7"/>
      <c r="P21" s="8"/>
      <c r="Q21" s="8"/>
      <c r="R21" s="8"/>
      <c r="S21" s="21"/>
    </row>
    <row r="22" spans="2:19" ht="14.45" customHeight="1" x14ac:dyDescent="0.25">
      <c r="B22" s="18"/>
      <c r="C22" s="11"/>
      <c r="D22" s="11"/>
      <c r="E22" s="11"/>
      <c r="F22" s="6"/>
      <c r="G22" s="6"/>
      <c r="H22" s="6"/>
      <c r="I22" s="20"/>
      <c r="J22" s="28"/>
      <c r="K22" s="6"/>
      <c r="L22" s="6"/>
      <c r="M22" s="6"/>
      <c r="N22" s="20"/>
      <c r="O22" s="7"/>
      <c r="P22" s="8"/>
      <c r="Q22" s="8"/>
      <c r="R22" s="8"/>
      <c r="S22" s="21"/>
    </row>
    <row r="23" spans="2:19" ht="14.45" customHeight="1" x14ac:dyDescent="0.25">
      <c r="B23" s="18"/>
      <c r="C23" s="11"/>
      <c r="D23" s="11"/>
      <c r="E23" s="11"/>
      <c r="F23" s="6"/>
      <c r="G23" s="6"/>
      <c r="H23" s="6"/>
      <c r="I23" s="20"/>
      <c r="J23" s="28"/>
      <c r="K23" s="6"/>
      <c r="L23" s="6"/>
      <c r="M23" s="6"/>
      <c r="N23" s="20"/>
      <c r="O23" s="7"/>
      <c r="P23" s="8"/>
      <c r="Q23" s="8"/>
      <c r="R23" s="8"/>
      <c r="S23" s="21"/>
    </row>
    <row r="24" spans="2:19" ht="14.45" customHeight="1" x14ac:dyDescent="0.25">
      <c r="B24" s="22"/>
      <c r="C24" s="9"/>
      <c r="D24" s="9"/>
      <c r="E24" s="9"/>
      <c r="F24" s="4"/>
      <c r="G24" s="9"/>
      <c r="H24" s="9"/>
      <c r="I24" s="40"/>
      <c r="J24" s="22"/>
      <c r="K24" s="9"/>
      <c r="L24" s="9"/>
      <c r="M24" s="9"/>
      <c r="N24" s="40"/>
      <c r="O24" s="10"/>
      <c r="P24" s="8"/>
      <c r="Q24" s="8"/>
      <c r="R24" s="8"/>
      <c r="S24" s="21"/>
    </row>
    <row r="25" spans="2:19" ht="14.45" customHeight="1" x14ac:dyDescent="0.25">
      <c r="B25" s="18"/>
      <c r="C25" s="11"/>
      <c r="D25" s="11"/>
      <c r="E25" s="11"/>
      <c r="F25" s="11"/>
      <c r="G25" s="11"/>
      <c r="H25" s="11"/>
      <c r="I25" s="41"/>
      <c r="J25" s="18"/>
      <c r="K25" s="11"/>
      <c r="L25" s="11"/>
      <c r="M25" s="11"/>
      <c r="N25" s="41"/>
      <c r="O25" s="24"/>
      <c r="P25" s="23"/>
      <c r="Q25" s="23"/>
      <c r="R25" s="23"/>
      <c r="S25" s="25"/>
    </row>
    <row r="26" spans="2:19" ht="14.45" customHeight="1" x14ac:dyDescent="0.25">
      <c r="B26" s="18"/>
      <c r="C26" s="11"/>
      <c r="D26" s="11"/>
      <c r="E26" s="11"/>
      <c r="F26" s="11"/>
      <c r="G26" s="11"/>
      <c r="H26" s="11"/>
      <c r="I26" s="41"/>
      <c r="J26" s="18"/>
      <c r="K26" s="11"/>
      <c r="L26" s="11"/>
      <c r="M26" s="11"/>
      <c r="N26" s="41"/>
      <c r="O26" s="24"/>
      <c r="P26" s="23"/>
      <c r="Q26" s="23"/>
      <c r="R26" s="23"/>
      <c r="S26" s="25"/>
    </row>
    <row r="27" spans="2:19" ht="14.45" customHeight="1" x14ac:dyDescent="0.25">
      <c r="B27" s="18"/>
      <c r="C27" s="11"/>
      <c r="D27" s="11"/>
      <c r="E27" s="11"/>
      <c r="F27" s="11"/>
      <c r="G27" s="11"/>
      <c r="H27" s="11"/>
      <c r="I27" s="41"/>
      <c r="J27" s="18"/>
      <c r="K27" s="11"/>
      <c r="L27" s="11"/>
      <c r="M27" s="11"/>
      <c r="N27" s="41"/>
      <c r="O27" s="24"/>
      <c r="P27" s="23"/>
      <c r="Q27" s="23"/>
      <c r="R27" s="23"/>
      <c r="S27" s="25"/>
    </row>
    <row r="28" spans="2:19" ht="14.45" customHeight="1" x14ac:dyDescent="0.25">
      <c r="B28" s="42"/>
      <c r="C28" s="43"/>
      <c r="D28" s="43"/>
      <c r="E28" s="43"/>
      <c r="F28" s="32"/>
      <c r="G28" s="44"/>
      <c r="H28" s="45"/>
      <c r="I28" s="46"/>
      <c r="J28" s="48"/>
      <c r="K28" s="45"/>
      <c r="L28" s="45"/>
      <c r="M28" s="45"/>
      <c r="N28" s="46"/>
      <c r="O28" s="27"/>
      <c r="P28" s="23"/>
      <c r="Q28" s="23"/>
      <c r="R28" s="23"/>
      <c r="S28" s="25"/>
    </row>
    <row r="29" spans="2:19" ht="14.45" customHeight="1" x14ac:dyDescent="0.25">
      <c r="B29" s="49"/>
      <c r="C29" s="50"/>
      <c r="D29" s="50"/>
      <c r="E29" s="50"/>
      <c r="F29" s="50"/>
      <c r="G29" s="50"/>
      <c r="H29" s="51"/>
      <c r="I29" s="52"/>
      <c r="J29" s="35"/>
      <c r="K29" s="51"/>
      <c r="L29" s="51"/>
      <c r="M29" s="51"/>
      <c r="N29" s="52"/>
      <c r="O29" s="61"/>
      <c r="P29" s="62"/>
      <c r="Q29" s="62"/>
      <c r="R29" s="62"/>
      <c r="S29" s="63"/>
    </row>
    <row r="30" spans="2:19" ht="14.45" customHeight="1" x14ac:dyDescent="0.25">
      <c r="B30" s="28"/>
      <c r="C30" s="6"/>
      <c r="D30" s="6"/>
      <c r="E30" s="6"/>
      <c r="F30" s="6"/>
      <c r="G30" s="6"/>
      <c r="H30" s="11"/>
      <c r="I30" s="41"/>
      <c r="J30" s="18"/>
      <c r="K30" s="11"/>
      <c r="L30" s="11"/>
      <c r="M30" s="11"/>
      <c r="N30" s="41"/>
      <c r="O30" s="66"/>
      <c r="P30" s="23"/>
      <c r="Q30" s="23"/>
      <c r="R30" s="23"/>
      <c r="S30" s="25"/>
    </row>
    <row r="31" spans="2:19" ht="14.45" customHeight="1" x14ac:dyDescent="0.25">
      <c r="B31" s="29"/>
      <c r="C31" s="30"/>
      <c r="D31" s="30"/>
      <c r="E31" s="30"/>
      <c r="F31" s="30"/>
      <c r="G31" s="30"/>
      <c r="H31" s="31"/>
      <c r="I31" s="53"/>
      <c r="J31" s="57"/>
      <c r="K31" s="31"/>
      <c r="L31" s="31"/>
      <c r="M31" s="31"/>
      <c r="N31" s="53"/>
      <c r="O31" s="67"/>
      <c r="P31" s="33"/>
      <c r="Q31" s="33"/>
      <c r="R31" s="33"/>
      <c r="S31" s="34"/>
    </row>
    <row r="32" spans="2:19" ht="14.45" customHeight="1" x14ac:dyDescent="0.25">
      <c r="B32" s="49"/>
      <c r="C32" s="50"/>
      <c r="D32" s="50"/>
      <c r="E32" s="50"/>
      <c r="F32" s="50"/>
      <c r="G32" s="50"/>
      <c r="H32" s="37"/>
      <c r="I32" s="39"/>
      <c r="J32" s="47"/>
      <c r="K32" s="38"/>
      <c r="L32" s="38"/>
      <c r="M32" s="38"/>
      <c r="N32" s="39"/>
      <c r="O32" s="27"/>
      <c r="P32" s="23"/>
      <c r="Q32" s="23"/>
      <c r="R32" s="23"/>
      <c r="S32" s="25"/>
    </row>
    <row r="33" spans="2:30" ht="14.45" customHeight="1" x14ac:dyDescent="0.25">
      <c r="B33" s="28"/>
      <c r="C33" s="6"/>
      <c r="D33" s="6"/>
      <c r="E33" s="6"/>
      <c r="F33" s="6"/>
      <c r="G33" s="6"/>
      <c r="H33" s="11"/>
      <c r="I33" s="41"/>
      <c r="J33" s="18"/>
      <c r="K33" s="11"/>
      <c r="L33" s="11"/>
      <c r="M33" s="11"/>
      <c r="N33" s="41"/>
      <c r="O33" s="24"/>
      <c r="P33" s="23"/>
      <c r="Q33" s="23"/>
      <c r="R33" s="23"/>
      <c r="S33" s="25"/>
    </row>
    <row r="34" spans="2:30" ht="14.45" customHeight="1" x14ac:dyDescent="0.25">
      <c r="B34" s="29"/>
      <c r="C34" s="30"/>
      <c r="D34" s="30"/>
      <c r="E34" s="30"/>
      <c r="F34" s="30"/>
      <c r="G34" s="30"/>
      <c r="H34" s="31"/>
      <c r="I34" s="53"/>
      <c r="J34" s="57"/>
      <c r="K34" s="31"/>
      <c r="L34" s="31"/>
      <c r="M34" s="31"/>
      <c r="N34" s="53"/>
      <c r="O34" s="24"/>
      <c r="P34" s="23"/>
      <c r="Q34" s="23"/>
      <c r="R34" s="23"/>
      <c r="S34" s="25"/>
      <c r="V34" s="75">
        <f>_xll.CQGXLContractData(X34, "T_CVol")</f>
        <v>101733</v>
      </c>
      <c r="W34" s="75" t="str">
        <f>RIGHT(RTD("cqg.rtd", ,"ContractData",X34, "LongDescription"),6)</f>
        <v>Nov 15</v>
      </c>
      <c r="X34" s="75" t="str">
        <f>Soybeans!Q2</f>
        <v>ZSEX5</v>
      </c>
      <c r="Y34" s="75">
        <f>_xll.CQGXLContractData(AA34, "T_CVol")</f>
        <v>107226</v>
      </c>
      <c r="Z34" s="75" t="str">
        <f>RIGHT(RTD("cqg.rtd", ,"ContractData",AA34, "LongDescription"),6)</f>
        <v>Dec 15</v>
      </c>
      <c r="AA34" s="75" t="str">
        <f>Corn!Q2</f>
        <v>ZCEZ5</v>
      </c>
      <c r="AB34" s="75">
        <f>_xll.CQGXLContractData(AD34, "T_CVol")</f>
        <v>47388</v>
      </c>
      <c r="AC34" s="75" t="str">
        <f>RIGHT(RTD("cqg.rtd", ,"ContractData",AD34, "LongDescription"),6)</f>
        <v>Dec 15</v>
      </c>
      <c r="AD34" s="75" t="str">
        <f>Wheat!Q2</f>
        <v>ZWAZ5</v>
      </c>
    </row>
    <row r="35" spans="2:30" ht="14.45" customHeight="1" x14ac:dyDescent="0.25">
      <c r="B35" s="54"/>
      <c r="C35" s="55"/>
      <c r="D35" s="55"/>
      <c r="E35" s="55"/>
      <c r="F35" s="55"/>
      <c r="G35" s="55"/>
      <c r="H35" s="51"/>
      <c r="I35" s="52"/>
      <c r="J35" s="35"/>
      <c r="K35" s="51"/>
      <c r="L35" s="51"/>
      <c r="M35" s="51"/>
      <c r="N35" s="52"/>
      <c r="O35" s="61"/>
      <c r="P35" s="62"/>
      <c r="Q35" s="62"/>
      <c r="R35" s="62"/>
      <c r="S35" s="63"/>
      <c r="V35" s="75">
        <f>_xll.CQGXLContractData(X35, "T_CVol")</f>
        <v>28196</v>
      </c>
      <c r="W35" s="75" t="str">
        <f>RIGHT(RTD("cqg.rtd", ,"ContractData",X35, "LongDescription"),6)</f>
        <v>Jan 16</v>
      </c>
      <c r="X35" s="75" t="str">
        <f>Soybeans!Q3</f>
        <v>ZSEF6</v>
      </c>
      <c r="Y35" s="75">
        <f>_xll.CQGXLContractData(AA35, "T_CVol")</f>
        <v>16620</v>
      </c>
      <c r="Z35" s="75" t="str">
        <f>RIGHT(RTD("cqg.rtd", ,"ContractData",AA35, "LongDescription"),6)</f>
        <v>Mar 16</v>
      </c>
      <c r="AA35" s="75" t="str">
        <f>Corn!Q3</f>
        <v>ZCEH6</v>
      </c>
      <c r="AB35" s="75">
        <f>_xll.CQGXLContractData(AD35, "T_CVol")</f>
        <v>10714</v>
      </c>
      <c r="AC35" s="75" t="str">
        <f>RIGHT(RTD("cqg.rtd", ,"ContractData",AD35, "LongDescription"),6)</f>
        <v>Mar 16</v>
      </c>
      <c r="AD35" s="75" t="str">
        <f>Wheat!Q3</f>
        <v>ZWAH6</v>
      </c>
    </row>
    <row r="36" spans="2:30" ht="14.45" customHeight="1" x14ac:dyDescent="0.25">
      <c r="B36" s="18"/>
      <c r="C36" s="11"/>
      <c r="D36" s="11"/>
      <c r="E36" s="11"/>
      <c r="F36" s="11"/>
      <c r="G36" s="11"/>
      <c r="H36" s="12"/>
      <c r="I36" s="56"/>
      <c r="J36" s="58"/>
      <c r="K36" s="5"/>
      <c r="L36" s="5"/>
      <c r="M36" s="5"/>
      <c r="N36" s="19"/>
      <c r="O36" s="64"/>
      <c r="P36" s="23"/>
      <c r="Q36" s="23"/>
      <c r="R36" s="23"/>
      <c r="S36" s="25"/>
      <c r="V36" s="75">
        <f>_xll.CQGXLContractData(X36, "T_CVol")</f>
        <v>12361</v>
      </c>
      <c r="W36" s="75" t="str">
        <f>RIGHT(RTD("cqg.rtd", ,"ContractData",X36, "LongDescription"),6)</f>
        <v>Mar 16</v>
      </c>
      <c r="X36" s="75" t="str">
        <f>Soybeans!Q4</f>
        <v>ZSEH6</v>
      </c>
      <c r="Y36" s="75">
        <f>_xll.CQGXLContractData(AA36, "T_CVol")</f>
        <v>6001</v>
      </c>
      <c r="Z36" s="75" t="str">
        <f>RIGHT(RTD("cqg.rtd", ,"ContractData",AA36, "LongDescription"),6)</f>
        <v>May 16</v>
      </c>
      <c r="AA36" s="75" t="str">
        <f>Corn!Q4</f>
        <v>ZCEK6</v>
      </c>
      <c r="AB36" s="75">
        <f>_xll.CQGXLContractData(AD36, "T_CVol")</f>
        <v>1963</v>
      </c>
      <c r="AC36" s="75" t="str">
        <f>RIGHT(RTD("cqg.rtd", ,"ContractData",AD36, "LongDescription"),6)</f>
        <v>May 16</v>
      </c>
      <c r="AD36" s="75" t="str">
        <f>Wheat!Q4</f>
        <v>ZWAK6</v>
      </c>
    </row>
    <row r="37" spans="2:30" ht="14.45" customHeight="1" x14ac:dyDescent="0.25">
      <c r="B37" s="18"/>
      <c r="C37" s="11"/>
      <c r="D37" s="6"/>
      <c r="E37" s="6"/>
      <c r="F37" s="6"/>
      <c r="G37" s="6"/>
      <c r="H37" s="6"/>
      <c r="I37" s="20"/>
      <c r="J37" s="18"/>
      <c r="K37" s="11"/>
      <c r="L37" s="11"/>
      <c r="M37" s="11"/>
      <c r="N37" s="41"/>
      <c r="O37" s="64"/>
      <c r="P37" s="23"/>
      <c r="Q37" s="23"/>
      <c r="R37" s="23"/>
      <c r="S37" s="25"/>
      <c r="V37" s="75">
        <f>_xll.CQGXLContractData(X37, "T_CVol")</f>
        <v>5520</v>
      </c>
      <c r="W37" s="75" t="str">
        <f>RIGHT(RTD("cqg.rtd", ,"ContractData",X37, "LongDescription"),6)</f>
        <v>May 16</v>
      </c>
      <c r="X37" s="75" t="str">
        <f>Soybeans!Q5</f>
        <v>ZSEK6</v>
      </c>
      <c r="Y37" s="75">
        <f>_xll.CQGXLContractData(AA37, "T_CVol")</f>
        <v>9218</v>
      </c>
      <c r="Z37" s="75" t="str">
        <f>RIGHT(RTD("cqg.rtd", ,"ContractData",AA37, "LongDescription"),6)</f>
        <v>Jul 16</v>
      </c>
      <c r="AA37" s="75" t="str">
        <f>Corn!Q5</f>
        <v>ZCEN6</v>
      </c>
      <c r="AB37" s="75">
        <f>_xll.CQGXLContractData(AD37, "T_CVol")</f>
        <v>1272</v>
      </c>
      <c r="AC37" s="75" t="str">
        <f>RIGHT(RTD("cqg.rtd", ,"ContractData",AD37, "LongDescription"),6)</f>
        <v>Jul 16</v>
      </c>
      <c r="AD37" s="75" t="str">
        <f>Wheat!Q5</f>
        <v>ZWAN6</v>
      </c>
    </row>
    <row r="38" spans="2:30" ht="14.45" customHeight="1" x14ac:dyDescent="0.25">
      <c r="B38" s="18"/>
      <c r="C38" s="11"/>
      <c r="D38" s="6"/>
      <c r="E38" s="6"/>
      <c r="F38" s="6"/>
      <c r="G38" s="6"/>
      <c r="H38" s="6"/>
      <c r="I38" s="20"/>
      <c r="J38" s="18"/>
      <c r="K38" s="11"/>
      <c r="L38" s="11"/>
      <c r="M38" s="11"/>
      <c r="N38" s="41"/>
      <c r="O38" s="64"/>
      <c r="P38" s="23"/>
      <c r="Q38" s="23"/>
      <c r="R38" s="23"/>
      <c r="S38" s="25"/>
      <c r="V38" s="75">
        <f>_xll.CQGXLContractData(X38, "T_CVol")</f>
        <v>6736</v>
      </c>
      <c r="W38" s="75" t="str">
        <f>RIGHT(RTD("cqg.rtd", ,"ContractData",X38, "LongDescription"),6)</f>
        <v>Jul 16</v>
      </c>
      <c r="X38" s="75" t="str">
        <f>Soybeans!Q6</f>
        <v>ZSEN6</v>
      </c>
      <c r="Y38" s="75">
        <f>_xll.CQGXLContractData(AA38, "T_CVol")</f>
        <v>2020</v>
      </c>
      <c r="Z38" s="75" t="str">
        <f>RIGHT(RTD("cqg.rtd", ,"ContractData",AA38, "LongDescription"),6)</f>
        <v>Sep 16</v>
      </c>
      <c r="AA38" s="75" t="str">
        <f>Corn!Q6</f>
        <v>ZCEU6</v>
      </c>
      <c r="AB38" s="75">
        <f>_xll.CQGXLContractData(AD38, "T_CVol")</f>
        <v>120</v>
      </c>
      <c r="AC38" s="75" t="str">
        <f>RIGHT(RTD("cqg.rtd", ,"ContractData",AD38, "LongDescription"),6)</f>
        <v>Sep 16</v>
      </c>
      <c r="AD38" s="75" t="str">
        <f>Wheat!Q6</f>
        <v>ZWAU6</v>
      </c>
    </row>
    <row r="39" spans="2:30" ht="14.45" customHeight="1" x14ac:dyDescent="0.25">
      <c r="B39" s="28"/>
      <c r="C39" s="6"/>
      <c r="D39" s="11"/>
      <c r="E39" s="11"/>
      <c r="F39" s="11"/>
      <c r="G39" s="11"/>
      <c r="H39" s="6"/>
      <c r="I39" s="20"/>
      <c r="J39" s="18"/>
      <c r="K39" s="11"/>
      <c r="L39" s="11"/>
      <c r="M39" s="11"/>
      <c r="N39" s="41"/>
      <c r="O39" s="64"/>
      <c r="P39" s="23"/>
      <c r="Q39" s="23"/>
      <c r="R39" s="23"/>
      <c r="S39" s="25"/>
      <c r="V39" s="75">
        <f>_xll.CQGXLContractData(X39, "T_CVol")</f>
        <v>221</v>
      </c>
      <c r="W39" s="75" t="str">
        <f>RIGHT(RTD("cqg.rtd", ,"ContractData",X39, "LongDescription"),6)</f>
        <v>Aug 16</v>
      </c>
      <c r="X39" s="75" t="str">
        <f>Soybeans!Q7</f>
        <v>ZSEQ6</v>
      </c>
      <c r="Y39" s="75">
        <f>_xll.CQGXLContractData(AA39, "T_CVol")</f>
        <v>6225</v>
      </c>
      <c r="Z39" s="75" t="str">
        <f>RIGHT(RTD("cqg.rtd", ,"ContractData",AA39, "LongDescription"),6)</f>
        <v>Dec 16</v>
      </c>
      <c r="AA39" s="75" t="str">
        <f>Corn!Q7</f>
        <v>ZCEZ6</v>
      </c>
      <c r="AB39" s="75">
        <f>_xll.CQGXLContractData(AD39, "T_CVol")</f>
        <v>106</v>
      </c>
      <c r="AC39" s="75" t="str">
        <f>RIGHT(RTD("cqg.rtd", ,"ContractData",AD39, "LongDescription"),6)</f>
        <v>Dec 16</v>
      </c>
      <c r="AD39" s="75" t="str">
        <f>Wheat!Q7</f>
        <v>ZWAZ6</v>
      </c>
    </row>
    <row r="40" spans="2:30" ht="14.45" customHeight="1" x14ac:dyDescent="0.25">
      <c r="B40" s="28"/>
      <c r="C40" s="6"/>
      <c r="D40" s="4"/>
      <c r="E40" s="5"/>
      <c r="F40" s="5"/>
      <c r="G40" s="5"/>
      <c r="H40" s="6"/>
      <c r="I40" s="20"/>
      <c r="J40" s="26"/>
      <c r="K40" s="5"/>
      <c r="L40" s="5"/>
      <c r="M40" s="5"/>
      <c r="N40" s="19"/>
      <c r="O40" s="64"/>
      <c r="P40" s="23"/>
      <c r="Q40" s="23"/>
      <c r="R40" s="23"/>
      <c r="S40" s="25"/>
      <c r="V40" s="75">
        <f>_xll.CQGXLContractData(X40, "T_CVol")</f>
        <v>30</v>
      </c>
      <c r="W40" s="75" t="str">
        <f>RIGHT(RTD("cqg.rtd", ,"ContractData",X40, "LongDescription"),6)</f>
        <v>Sep 16</v>
      </c>
      <c r="X40" s="75" t="str">
        <f>Soybeans!Q8</f>
        <v>ZSEU6</v>
      </c>
      <c r="Y40" s="75">
        <f>_xll.CQGXLContractData(AA40, "T_CVol")</f>
        <v>369</v>
      </c>
      <c r="Z40" s="75" t="str">
        <f>RIGHT(RTD("cqg.rtd", ,"ContractData",AA40, "LongDescription"),6)</f>
        <v>Mar 17</v>
      </c>
      <c r="AA40" s="75" t="str">
        <f>Corn!Q8</f>
        <v>ZCEH7</v>
      </c>
      <c r="AB40" s="75">
        <f>_xll.CQGXLContractData(AD40, "T_CVol")</f>
        <v>9</v>
      </c>
      <c r="AC40" s="75" t="str">
        <f>RIGHT(RTD("cqg.rtd", ,"ContractData",AD40, "LongDescription"),6)</f>
        <v>Mar 17</v>
      </c>
      <c r="AD40" s="75" t="str">
        <f>Wheat!Q8</f>
        <v>ZWAH7</v>
      </c>
    </row>
    <row r="41" spans="2:30" ht="14.45" customHeight="1" x14ac:dyDescent="0.25">
      <c r="B41" s="28"/>
      <c r="C41" s="6"/>
      <c r="D41" s="11"/>
      <c r="E41" s="11"/>
      <c r="F41" s="11"/>
      <c r="G41" s="11"/>
      <c r="H41" s="6"/>
      <c r="I41" s="20"/>
      <c r="J41" s="18"/>
      <c r="K41" s="11"/>
      <c r="L41" s="11"/>
      <c r="M41" s="11"/>
      <c r="N41" s="41"/>
      <c r="O41" s="64"/>
      <c r="P41" s="23"/>
      <c r="Q41" s="23"/>
      <c r="R41" s="23"/>
      <c r="S41" s="25"/>
      <c r="V41" s="75">
        <f>_xll.CQGXLContractData(X41, "T_CVol")</f>
        <v>2493</v>
      </c>
      <c r="W41" s="75" t="str">
        <f>RIGHT(RTD("cqg.rtd", ,"ContractData",X41, "LongDescription"),6)</f>
        <v>Nov 16</v>
      </c>
      <c r="X41" s="75" t="str">
        <f>Soybeans!Q9</f>
        <v>ZSEX6</v>
      </c>
      <c r="Y41" s="75">
        <f>_xll.CQGXLContractData(AA41, "T_CVol")</f>
        <v>6</v>
      </c>
      <c r="Z41" s="75" t="str">
        <f>RIGHT(RTD("cqg.rtd", ,"ContractData",AA41, "LongDescription"),6)</f>
        <v>May 17</v>
      </c>
      <c r="AA41" s="75" t="str">
        <f>Corn!Q9</f>
        <v>ZCEK7</v>
      </c>
      <c r="AB41" s="75">
        <f>_xll.CQGXLContractData(AD41, "T_CVol")</f>
        <v>0</v>
      </c>
      <c r="AC41" s="75" t="str">
        <f>RIGHT(RTD("cqg.rtd", ,"ContractData",AD41, "LongDescription"),6)</f>
        <v>May 17</v>
      </c>
      <c r="AD41" s="75" t="str">
        <f>Wheat!Q9</f>
        <v>ZWAK7</v>
      </c>
    </row>
    <row r="42" spans="2:30" ht="14.45" customHeight="1" x14ac:dyDescent="0.25">
      <c r="B42" s="28"/>
      <c r="C42" s="6"/>
      <c r="D42" s="4"/>
      <c r="E42" s="5"/>
      <c r="F42" s="5"/>
      <c r="G42" s="5"/>
      <c r="H42" s="6"/>
      <c r="I42" s="20"/>
      <c r="J42" s="18"/>
      <c r="K42" s="11"/>
      <c r="L42" s="11"/>
      <c r="M42" s="11"/>
      <c r="N42" s="41"/>
      <c r="O42" s="64"/>
      <c r="P42" s="23"/>
      <c r="Q42" s="23"/>
      <c r="R42" s="23"/>
      <c r="S42" s="25"/>
      <c r="V42" s="75">
        <f>_xll.CQGXLContractData(X42, "T_CVol")</f>
        <v>28</v>
      </c>
      <c r="W42" s="75" t="str">
        <f>RIGHT(RTD("cqg.rtd", ,"ContractData",X42, "LongDescription"),6)</f>
        <v>Jan 17</v>
      </c>
      <c r="X42" s="75" t="str">
        <f>Soybeans!Q10</f>
        <v>ZSEF7</v>
      </c>
      <c r="Y42" s="75">
        <f>_xll.CQGXLContractData(AA42, "T_CVol")</f>
        <v>0</v>
      </c>
      <c r="Z42" s="75" t="str">
        <f>RIGHT(RTD("cqg.rtd", ,"ContractData",AA42, "LongDescription"),6)</f>
        <v>Jul 17</v>
      </c>
      <c r="AA42" s="75" t="str">
        <f>Corn!Q10</f>
        <v>ZCEN7</v>
      </c>
      <c r="AB42" s="75">
        <f>_xll.CQGXLContractData(AD42, "T_CVol")</f>
        <v>0</v>
      </c>
      <c r="AC42" s="75" t="str">
        <f>RIGHT(RTD("cqg.rtd", ,"ContractData",AD42, "LongDescription"),6)</f>
        <v>Jul 17</v>
      </c>
      <c r="AD42" s="75" t="str">
        <f>Wheat!Q10</f>
        <v>ZWAN7</v>
      </c>
    </row>
    <row r="43" spans="2:30" ht="14.45" customHeight="1" x14ac:dyDescent="0.25">
      <c r="B43" s="28"/>
      <c r="C43" s="6"/>
      <c r="D43" s="11"/>
      <c r="E43" s="11"/>
      <c r="F43" s="11"/>
      <c r="G43" s="11"/>
      <c r="H43" s="9"/>
      <c r="I43" s="40"/>
      <c r="J43" s="18"/>
      <c r="K43" s="11"/>
      <c r="L43" s="11"/>
      <c r="M43" s="11"/>
      <c r="N43" s="41"/>
      <c r="O43" s="64"/>
      <c r="P43" s="23"/>
      <c r="Q43" s="23"/>
      <c r="R43" s="23"/>
      <c r="S43" s="25"/>
      <c r="V43" s="75">
        <f>_xll.CQGXLContractData(X43, "T_CVol")</f>
        <v>18</v>
      </c>
      <c r="W43" s="75" t="str">
        <f>RIGHT(RTD("cqg.rtd", ,"ContractData",X43, "LongDescription"),6)</f>
        <v>Mar 17</v>
      </c>
      <c r="X43" s="75" t="str">
        <f>Soybeans!Q11</f>
        <v>ZSEH7</v>
      </c>
      <c r="Y43" s="75">
        <f>_xll.CQGXLContractData(AA43, "T_CVol")</f>
        <v>0</v>
      </c>
      <c r="Z43" s="75" t="str">
        <f>RIGHT(RTD("cqg.rtd", ,"ContractData",AA43, "LongDescription"),6)</f>
        <v>Sep 17</v>
      </c>
      <c r="AA43" s="75" t="str">
        <f>Corn!Q11</f>
        <v>ZCEU7</v>
      </c>
      <c r="AB43" s="75">
        <f>_xll.CQGXLContractData(AD43, "T_CVol")</f>
        <v>0</v>
      </c>
      <c r="AC43" s="75" t="str">
        <f>RIGHT(RTD("cqg.rtd", ,"ContractData",AD43, "LongDescription"),6)</f>
        <v>Sep 17</v>
      </c>
      <c r="AD43" s="75" t="str">
        <f>Wheat!Q11</f>
        <v>ZWAU7</v>
      </c>
    </row>
    <row r="44" spans="2:30" ht="14.45" customHeight="1" x14ac:dyDescent="0.25">
      <c r="B44" s="28"/>
      <c r="C44" s="6"/>
      <c r="D44" s="4"/>
      <c r="E44" s="5"/>
      <c r="F44" s="5"/>
      <c r="G44" s="5"/>
      <c r="H44" s="11"/>
      <c r="I44" s="41"/>
      <c r="J44" s="59"/>
      <c r="K44" s="4"/>
      <c r="L44" s="5"/>
      <c r="M44" s="5"/>
      <c r="N44" s="19"/>
      <c r="O44" s="64"/>
      <c r="P44" s="23"/>
      <c r="Q44" s="23"/>
      <c r="R44" s="23"/>
      <c r="S44" s="25"/>
      <c r="V44" s="75">
        <f>_xll.CQGXLContractData(X44, "T_CVol")</f>
        <v>17</v>
      </c>
      <c r="W44" s="75" t="str">
        <f>RIGHT(RTD("cqg.rtd", ,"ContractData",X44, "LongDescription"),6)</f>
        <v>May 17</v>
      </c>
      <c r="X44" s="75" t="str">
        <f>Soybeans!Q12</f>
        <v>ZSEK7</v>
      </c>
      <c r="Y44" s="75">
        <f>_xll.CQGXLContractData(AA44, "T_CVol")</f>
        <v>13</v>
      </c>
      <c r="Z44" s="75" t="str">
        <f>RIGHT(RTD("cqg.rtd", ,"ContractData",AA44, "LongDescription"),6)</f>
        <v>Dec 17</v>
      </c>
      <c r="AA44" s="75" t="str">
        <f>Corn!Q12</f>
        <v>ZCEZ7</v>
      </c>
      <c r="AB44" s="75">
        <f>_xll.CQGXLContractData(AD44, "T_CVol")</f>
        <v>0</v>
      </c>
      <c r="AC44" s="75" t="str">
        <f>RIGHT(RTD("cqg.rtd", ,"ContractData",AD44, "LongDescription"),6)</f>
        <v>Dec 17</v>
      </c>
      <c r="AD44" s="75" t="str">
        <f>Wheat!Q12</f>
        <v>ZWAZ7</v>
      </c>
    </row>
    <row r="45" spans="2:30" ht="14.45" customHeight="1" x14ac:dyDescent="0.25">
      <c r="B45" s="28"/>
      <c r="C45" s="6"/>
      <c r="D45" s="11"/>
      <c r="E45" s="11"/>
      <c r="F45" s="11"/>
      <c r="G45" s="11"/>
      <c r="H45" s="11"/>
      <c r="I45" s="41"/>
      <c r="J45" s="59"/>
      <c r="K45" s="11"/>
      <c r="L45" s="11"/>
      <c r="M45" s="11"/>
      <c r="N45" s="41"/>
      <c r="O45" s="64"/>
      <c r="P45" s="23"/>
      <c r="Q45" s="23"/>
      <c r="R45" s="23"/>
      <c r="S45" s="25"/>
      <c r="V45" s="75">
        <f>_xll.CQGXLContractData(X45, "T_CVol")</f>
        <v>17</v>
      </c>
      <c r="W45" s="75" t="str">
        <f>RIGHT(RTD("cqg.rtd", ,"ContractData",X45, "LongDescription"),6)</f>
        <v>Jul 17</v>
      </c>
      <c r="X45" s="75" t="str">
        <f>Soybeans!Q13</f>
        <v>ZSEN7</v>
      </c>
      <c r="Y45" s="75">
        <f>_xll.CQGXLContractData(AA45, "T_CVol")</f>
        <v>0</v>
      </c>
      <c r="Z45" s="75" t="str">
        <f>RIGHT(RTD("cqg.rtd", ,"ContractData",AA45, "LongDescription"),6)</f>
        <v>Mar 18</v>
      </c>
      <c r="AA45" s="75" t="str">
        <f>Corn!Q13</f>
        <v>ZCEH8</v>
      </c>
      <c r="AB45" s="75">
        <f>_xll.CQGXLContractData(AD45, "T_CVol")</f>
        <v>0</v>
      </c>
      <c r="AC45" s="75" t="str">
        <f>RIGHT(RTD("cqg.rtd", ,"ContractData",AD45, "LongDescription"),6)</f>
        <v>Mar 18</v>
      </c>
      <c r="AD45" s="75" t="str">
        <f>Wheat!Q13</f>
        <v>ZWAH8</v>
      </c>
    </row>
    <row r="46" spans="2:30" ht="14.45" customHeight="1" x14ac:dyDescent="0.25">
      <c r="B46" s="28"/>
      <c r="C46" s="6"/>
      <c r="D46" s="4"/>
      <c r="E46" s="5"/>
      <c r="F46" s="5"/>
      <c r="G46" s="5"/>
      <c r="H46" s="11"/>
      <c r="I46" s="41"/>
      <c r="J46" s="59"/>
      <c r="K46" s="11"/>
      <c r="L46" s="11"/>
      <c r="M46" s="11"/>
      <c r="N46" s="41"/>
      <c r="O46" s="64"/>
      <c r="P46" s="23"/>
      <c r="Q46" s="23"/>
      <c r="R46" s="23"/>
      <c r="S46" s="25"/>
    </row>
    <row r="47" spans="2:30" ht="14.45" customHeight="1" x14ac:dyDescent="0.25">
      <c r="B47" s="29"/>
      <c r="C47" s="30"/>
      <c r="D47" s="31"/>
      <c r="E47" s="31"/>
      <c r="F47" s="31"/>
      <c r="G47" s="31"/>
      <c r="H47" s="45"/>
      <c r="I47" s="46"/>
      <c r="J47" s="60"/>
      <c r="K47" s="31"/>
      <c r="L47" s="31"/>
      <c r="M47" s="31"/>
      <c r="N47" s="53"/>
      <c r="O47" s="65"/>
      <c r="P47" s="33"/>
      <c r="Q47" s="33"/>
      <c r="R47" s="33"/>
      <c r="S47" s="34"/>
      <c r="V47" s="75">
        <f>_xll.CQGXLContractData(X47, "T_CVol")</f>
        <v>19914</v>
      </c>
      <c r="W47" s="75" t="str">
        <f>RIGHT(RTD("cqg.rtd", ,"ContractData",X47, "LongDescription"),6)</f>
        <v>Jan 16</v>
      </c>
      <c r="X47" s="75" t="str">
        <f>Soybeans!V2</f>
        <v>ZSES1X</v>
      </c>
      <c r="Y47" s="75">
        <f>_xll.CQGXLContractData(AA47, "T_CVol")</f>
        <v>5414</v>
      </c>
      <c r="Z47" s="75" t="str">
        <f>RIGHT(RTD("cqg.rtd", ,"ContractData",AA47, "LongDescription"),6)</f>
        <v>Mar 16</v>
      </c>
      <c r="AA47" s="75" t="str">
        <f>Corn!V2</f>
        <v>ZCES1Z</v>
      </c>
      <c r="AB47" s="75">
        <f>_xll.CQGXLContractData(AD47, "T_CVol")</f>
        <v>7993</v>
      </c>
      <c r="AC47" s="75" t="str">
        <f>RIGHT(RTD("cqg.rtd", ,"ContractData",AD47, "LongDescription"),6)</f>
        <v>Mar 16</v>
      </c>
      <c r="AD47" s="75" t="str">
        <f>Wheat!V2</f>
        <v>ZWAS1Z</v>
      </c>
    </row>
    <row r="48" spans="2:30" ht="14.45" customHeight="1" x14ac:dyDescent="0.25">
      <c r="B48" s="49"/>
      <c r="C48" s="50"/>
      <c r="D48" s="51"/>
      <c r="E48" s="51"/>
      <c r="F48" s="51"/>
      <c r="G48" s="51"/>
      <c r="H48" s="51"/>
      <c r="I48" s="52"/>
      <c r="J48" s="70"/>
      <c r="K48" s="36"/>
      <c r="L48" s="37"/>
      <c r="M48" s="38"/>
      <c r="N48" s="39"/>
      <c r="O48" s="71"/>
      <c r="P48" s="62"/>
      <c r="Q48" s="62"/>
      <c r="R48" s="62"/>
      <c r="S48" s="63"/>
      <c r="V48" s="75">
        <f>_xll.CQGXLContractData(X48, "T_CVol")</f>
        <v>6587</v>
      </c>
      <c r="W48" s="75" t="str">
        <f>RIGHT(RTD("cqg.rtd", ,"ContractData",X48, "LongDescription"),6)</f>
        <v>Mar 16</v>
      </c>
      <c r="X48" s="75" t="str">
        <f>Soybeans!V3</f>
        <v>ZSES2X</v>
      </c>
      <c r="Y48" s="75">
        <f>_xll.CQGXLContractData(AA48, "T_CVol")</f>
        <v>1432</v>
      </c>
      <c r="Z48" s="75" t="str">
        <f>RIGHT(RTD("cqg.rtd", ,"ContractData",AA48, "LongDescription"),6)</f>
        <v>May 16</v>
      </c>
      <c r="AA48" s="75" t="str">
        <f>Corn!V3</f>
        <v>ZCES2Z</v>
      </c>
      <c r="AB48" s="75">
        <f>_xll.CQGXLContractData(AD48, "T_CVol")</f>
        <v>958</v>
      </c>
      <c r="AC48" s="75" t="str">
        <f>RIGHT(RTD("cqg.rtd", ,"ContractData",AD48, "LongDescription"),6)</f>
        <v>May 16</v>
      </c>
      <c r="AD48" s="75" t="str">
        <f>Wheat!V3</f>
        <v>ZWAS2Z</v>
      </c>
    </row>
    <row r="49" spans="2:30" ht="14.45" customHeight="1" x14ac:dyDescent="0.25">
      <c r="B49" s="22"/>
      <c r="C49" s="9"/>
      <c r="D49" s="11"/>
      <c r="E49" s="11"/>
      <c r="F49" s="11"/>
      <c r="G49" s="11"/>
      <c r="H49" s="12"/>
      <c r="I49" s="68"/>
      <c r="J49" s="59"/>
      <c r="K49" s="12"/>
      <c r="L49" s="11"/>
      <c r="M49" s="11"/>
      <c r="N49" s="41"/>
      <c r="O49" s="64"/>
      <c r="P49" s="23"/>
      <c r="Q49" s="23"/>
      <c r="R49" s="23"/>
      <c r="S49" s="25"/>
      <c r="V49" s="75">
        <f>_xll.CQGXLContractData(X49, "T_CVol")</f>
        <v>2011</v>
      </c>
      <c r="W49" s="75" t="str">
        <f>RIGHT(RTD("cqg.rtd", ,"ContractData",X49, "LongDescription"),6)</f>
        <v>May 16</v>
      </c>
      <c r="X49" s="75" t="str">
        <f>Soybeans!V4</f>
        <v>ZSES3X</v>
      </c>
      <c r="Y49" s="75">
        <f>_xll.CQGXLContractData(AA49, "T_CVol")</f>
        <v>3304</v>
      </c>
      <c r="Z49" s="75" t="str">
        <f>RIGHT(RTD("cqg.rtd", ,"ContractData",AA49, "LongDescription"),6)</f>
        <v>Jul 16</v>
      </c>
      <c r="AA49" s="75" t="str">
        <f>Corn!V4</f>
        <v>ZCES3Z</v>
      </c>
      <c r="AB49" s="75">
        <f>_xll.CQGXLContractData(AD49, "T_CVol")</f>
        <v>482</v>
      </c>
      <c r="AC49" s="75" t="str">
        <f>RIGHT(RTD("cqg.rtd", ,"ContractData",AD49, "LongDescription"),6)</f>
        <v>Jul 16</v>
      </c>
      <c r="AD49" s="75" t="str">
        <f>Wheat!V4</f>
        <v>ZWAS3Z</v>
      </c>
    </row>
    <row r="50" spans="2:30" ht="14.45" customHeight="1" x14ac:dyDescent="0.25">
      <c r="B50" s="57"/>
      <c r="C50" s="31"/>
      <c r="D50" s="32"/>
      <c r="E50" s="44"/>
      <c r="F50" s="43"/>
      <c r="G50" s="43"/>
      <c r="H50" s="32"/>
      <c r="I50" s="69"/>
      <c r="J50" s="60"/>
      <c r="K50" s="32"/>
      <c r="L50" s="31"/>
      <c r="M50" s="31"/>
      <c r="N50" s="53"/>
      <c r="O50" s="65"/>
      <c r="P50" s="33"/>
      <c r="Q50" s="33"/>
      <c r="R50" s="33"/>
      <c r="S50" s="34"/>
      <c r="V50" s="75">
        <f>_xll.CQGXLContractData(X50, "T_CVol")</f>
        <v>3203</v>
      </c>
      <c r="W50" s="75" t="str">
        <f>RIGHT(RTD("cqg.rtd", ,"ContractData",X50, "LongDescription"),6)</f>
        <v>Jul 16</v>
      </c>
      <c r="X50" s="75" t="str">
        <f>Soybeans!V5</f>
        <v>ZSES4X</v>
      </c>
      <c r="Y50" s="75">
        <f>_xll.CQGXLContractData(AA50, "T_CVol")</f>
        <v>263</v>
      </c>
      <c r="Z50" s="75" t="str">
        <f>RIGHT(RTD("cqg.rtd", ,"ContractData",AA50, "LongDescription"),6)</f>
        <v>Sep 16</v>
      </c>
      <c r="AA50" s="75" t="str">
        <f>Corn!V5</f>
        <v>ZCES4Z</v>
      </c>
      <c r="AB50" s="75">
        <f>_xll.CQGXLContractData(AD50, "T_CVol")</f>
        <v>7</v>
      </c>
      <c r="AC50" s="75" t="str">
        <f>RIGHT(RTD("cqg.rtd", ,"ContractData",AD50, "LongDescription"),6)</f>
        <v>Sep 16</v>
      </c>
      <c r="AD50" s="75" t="str">
        <f>Wheat!V5</f>
        <v>ZWAS4Z</v>
      </c>
    </row>
    <row r="51" spans="2:30" ht="14.45" customHeight="1" x14ac:dyDescent="0.25">
      <c r="B51" s="28"/>
      <c r="C51" s="6"/>
      <c r="D51" s="6"/>
      <c r="E51" s="6"/>
      <c r="F51" s="11"/>
      <c r="G51" s="11"/>
      <c r="H51" s="12"/>
      <c r="I51" s="12"/>
      <c r="J51" s="70"/>
      <c r="K51" s="12"/>
      <c r="L51" s="11"/>
      <c r="M51" s="11"/>
      <c r="N51" s="52"/>
      <c r="O51" s="23"/>
      <c r="P51" s="23"/>
      <c r="Q51" s="23"/>
      <c r="R51" s="23"/>
      <c r="S51" s="25"/>
      <c r="V51" s="75">
        <f>_xll.CQGXLContractData(X51, "T_CVol")</f>
        <v>23</v>
      </c>
      <c r="W51" s="75" t="str">
        <f>RIGHT(RTD("cqg.rtd", ,"ContractData",X51, "LongDescription"),6)</f>
        <v>Aug 16</v>
      </c>
      <c r="X51" s="75" t="str">
        <f>Soybeans!V6</f>
        <v>ZSES5X</v>
      </c>
      <c r="Y51" s="75">
        <f>_xll.CQGXLContractData(AA51, "T_CVol")</f>
        <v>2829</v>
      </c>
      <c r="Z51" s="75" t="str">
        <f>RIGHT(RTD("cqg.rtd", ,"ContractData",AA51, "LongDescription"),6)</f>
        <v>Dec 16</v>
      </c>
      <c r="AA51" s="75" t="str">
        <f>Corn!V6</f>
        <v>ZCES5Z</v>
      </c>
      <c r="AB51" s="75">
        <f>_xll.CQGXLContractData(AD51, "T_CVol")</f>
        <v>26</v>
      </c>
      <c r="AC51" s="75" t="str">
        <f>RIGHT(RTD("cqg.rtd", ,"ContractData",AD51, "LongDescription"),6)</f>
        <v>Dec 16</v>
      </c>
      <c r="AD51" s="75" t="str">
        <f>Wheat!V6</f>
        <v>ZWAS5Z</v>
      </c>
    </row>
    <row r="52" spans="2:30" ht="14.45" customHeight="1" x14ac:dyDescent="0.25">
      <c r="B52" s="28"/>
      <c r="C52" s="6"/>
      <c r="D52" s="6"/>
      <c r="E52" s="6"/>
      <c r="F52" s="11"/>
      <c r="G52" s="11"/>
      <c r="H52" s="12"/>
      <c r="I52" s="12"/>
      <c r="J52" s="59"/>
      <c r="K52" s="12"/>
      <c r="L52" s="12"/>
      <c r="M52" s="4"/>
      <c r="N52" s="19"/>
      <c r="O52" s="23"/>
      <c r="P52" s="23"/>
      <c r="Q52" s="23"/>
      <c r="R52" s="23"/>
      <c r="S52" s="25"/>
      <c r="V52" s="75">
        <f>_xll.CQGXLContractData(X52, "T_CVol")</f>
        <v>0</v>
      </c>
      <c r="W52" s="75" t="str">
        <f>RIGHT(RTD("cqg.rtd", ,"ContractData",X52, "LongDescription"),6)</f>
        <v>Sep 16</v>
      </c>
      <c r="X52" s="75" t="str">
        <f>Soybeans!V7</f>
        <v>ZSES6X</v>
      </c>
      <c r="Y52" s="75">
        <f>_xll.CQGXLContractData(AA52, "T_CVol")</f>
        <v>0</v>
      </c>
      <c r="Z52" s="75" t="str">
        <f>RIGHT(RTD("cqg.rtd", ,"ContractData",AA52, "LongDescription"),6)</f>
        <v>Mar 17</v>
      </c>
      <c r="AA52" s="75" t="str">
        <f>Corn!V7</f>
        <v>ZCES6Z</v>
      </c>
      <c r="AB52" s="75">
        <f>_xll.CQGXLContractData(AD52, "T_CVol")</f>
        <v>0</v>
      </c>
      <c r="AC52" s="75" t="str">
        <f>RIGHT(RTD("cqg.rtd", ,"ContractData",AD52, "LongDescription"),6)</f>
        <v>Mar 17</v>
      </c>
      <c r="AD52" s="75" t="str">
        <f>Wheat!V7</f>
        <v>ZWAS6Z</v>
      </c>
    </row>
    <row r="53" spans="2:30" ht="14.45" customHeight="1" x14ac:dyDescent="0.25">
      <c r="B53" s="29"/>
      <c r="C53" s="30"/>
      <c r="D53" s="30"/>
      <c r="E53" s="30"/>
      <c r="F53" s="31"/>
      <c r="G53" s="31"/>
      <c r="H53" s="32"/>
      <c r="I53" s="32"/>
      <c r="J53" s="60"/>
      <c r="K53" s="32"/>
      <c r="L53" s="32"/>
      <c r="M53" s="31"/>
      <c r="N53" s="53"/>
      <c r="O53" s="33"/>
      <c r="P53" s="33"/>
      <c r="Q53" s="33"/>
      <c r="R53" s="33"/>
      <c r="S53" s="34"/>
      <c r="V53" s="75">
        <f>_xll.CQGXLContractData(X53, "T_CVol")</f>
        <v>1077</v>
      </c>
      <c r="W53" s="75" t="str">
        <f>RIGHT(RTD("cqg.rtd", ,"ContractData",X53, "LongDescription"),6)</f>
        <v>Nov 16</v>
      </c>
      <c r="X53" s="75" t="str">
        <f>Soybeans!V8</f>
        <v>ZSES7X</v>
      </c>
      <c r="Y53" s="75">
        <f>_xll.CQGXLContractData(AA53, "T_CVol")</f>
        <v>0</v>
      </c>
      <c r="Z53" s="75" t="str">
        <f>RIGHT(RTD("cqg.rtd", ,"ContractData",AA53, "LongDescription"),6)</f>
        <v>May 17</v>
      </c>
      <c r="AA53" s="75" t="str">
        <f>Corn!V8</f>
        <v>ZCES7Z</v>
      </c>
      <c r="AB53" s="75">
        <f>_xll.CQGXLContractData(AD53, "T_CVol")</f>
        <v>0</v>
      </c>
      <c r="AC53" s="75" t="str">
        <f>RIGHT(RTD("cqg.rtd", ,"ContractData",AD53, "LongDescription"),6)</f>
        <v>May 17</v>
      </c>
      <c r="AD53" s="75" t="str">
        <f>Wheat!V8</f>
        <v>ZWAS7Z</v>
      </c>
    </row>
    <row r="54" spans="2:30" ht="14.45" customHeight="1" x14ac:dyDescent="0.3">
      <c r="B54" s="94">
        <f ca="1">NOW()</f>
        <v>42263.46775196759</v>
      </c>
      <c r="C54" s="95"/>
      <c r="D54" s="95"/>
      <c r="E54" s="96" t="s">
        <v>16</v>
      </c>
      <c r="F54" s="96"/>
      <c r="G54" s="96"/>
      <c r="H54" s="96"/>
      <c r="I54" s="97"/>
      <c r="J54" s="13"/>
      <c r="K54" s="13"/>
      <c r="L54" s="13"/>
      <c r="M54" s="11"/>
      <c r="N54" s="11"/>
    </row>
    <row r="55" spans="2:30" x14ac:dyDescent="0.25">
      <c r="B55" s="6"/>
      <c r="C55" s="6"/>
      <c r="D55" s="6"/>
      <c r="E55" s="6"/>
      <c r="F55" s="11"/>
      <c r="G55" s="11"/>
      <c r="N55" s="11"/>
    </row>
    <row r="57" spans="2:30" ht="15" customHeight="1" x14ac:dyDescent="0.25"/>
  </sheetData>
  <sheetProtection algorithmName="SHA-512" hashValue="IchkyTIZlE6XmCsMIsppZ1odS7l2lDBKtJagusWEiJ0KeJUlinRjfp9boyHtm8h4wtIWXalZHn+DTaLn/Om/JQ==" saltValue="bSrhOBChWwo1TaGsy0CeSQ==" spinCount="100000" sheet="1" objects="1" scenarios="1" selectLockedCells="1" selectUnlockedCells="1"/>
  <mergeCells count="9">
    <mergeCell ref="B2:S3"/>
    <mergeCell ref="B54:D54"/>
    <mergeCell ref="E54:I54"/>
    <mergeCell ref="B4:I5"/>
    <mergeCell ref="J4:N5"/>
    <mergeCell ref="O4:S5"/>
    <mergeCell ref="B13:B15"/>
    <mergeCell ref="J13:J15"/>
    <mergeCell ref="O13:O15"/>
  </mergeCells>
  <conditionalFormatting sqref="H44:H45">
    <cfRule type="dataBar" priority="38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{E42E70D2-3155-4012-81CF-06B694BCC61E}</x14:id>
        </ext>
      </extLst>
    </cfRule>
  </conditionalFormatting>
  <conditionalFormatting sqref="F33:F37">
    <cfRule type="dataBar" priority="38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{182D41E3-64EE-4A40-8455-5A4139F22858}</x14:id>
        </ext>
      </extLst>
    </cfRule>
  </conditionalFormatting>
  <conditionalFormatting sqref="H42">
    <cfRule type="expression" dxfId="6" priority="207">
      <formula>$H$45&lt;0</formula>
    </cfRule>
  </conditionalFormatting>
  <conditionalFormatting sqref="H46:H48">
    <cfRule type="dataBar" priority="3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{D954AA0E-3290-4931-A8EE-44EBC5C4C627}</x14:id>
        </ext>
      </extLst>
    </cfRule>
  </conditionalFormatting>
  <conditionalFormatting sqref="H45:H48">
    <cfRule type="dataBar" priority="3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{C97F0E59-0A5C-4D6E-9F12-35BB18744F35}</x14:id>
        </ext>
      </extLst>
    </cfRule>
  </conditionalFormatting>
  <conditionalFormatting sqref="H46:H48">
    <cfRule type="dataBar" priority="3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{58E7FC0B-B25A-4512-A9C2-703C77ABCB8C}</x14:id>
        </ext>
      </extLst>
    </cfRule>
  </conditionalFormatting>
  <conditionalFormatting sqref="H41:H45">
    <cfRule type="dataBar" priority="2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{877C52A1-56B7-438D-9288-0341E20D376D}</x14:id>
        </ext>
      </extLst>
    </cfRule>
  </conditionalFormatting>
  <conditionalFormatting sqref="B41:B51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{F1FC446B-012A-4CD5-9B42-83DA07F04C21}</x14:id>
        </ext>
      </extLst>
    </cfRule>
  </conditionalFormatting>
  <conditionalFormatting sqref="D50">
    <cfRule type="expression" dxfId="5" priority="18">
      <formula>$H$45&lt;0</formula>
    </cfRule>
  </conditionalFormatting>
  <conditionalFormatting sqref="D49:D5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{435DBFEB-8C24-4361-AA85-4B7ED8DF151C}</x14:id>
        </ext>
      </extLst>
    </cfRule>
  </conditionalFormatting>
  <conditionalFormatting sqref="D52">
    <cfRule type="expression" dxfId="4" priority="16">
      <formula>$H$45&lt;0</formula>
    </cfRule>
  </conditionalFormatting>
  <conditionalFormatting sqref="D51:D52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{4883FCD9-D675-4E5B-8132-970099E00EDC}</x14:id>
        </ext>
      </extLst>
    </cfRule>
  </conditionalFormatting>
  <conditionalFormatting sqref="D52">
    <cfRule type="expression" dxfId="3" priority="14">
      <formula>$H$45&lt;0</formula>
    </cfRule>
  </conditionalFormatting>
  <conditionalFormatting sqref="D51:D52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{59FA7C79-8C96-4D10-AF3F-23A290CD5294}</x14:id>
        </ext>
      </extLst>
    </cfRule>
  </conditionalFormatting>
  <conditionalFormatting sqref="D53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{243F1169-3818-41BE-9AB8-C6964809DE28}</x14:id>
        </ext>
      </extLst>
    </cfRule>
  </conditionalFormatting>
  <conditionalFormatting sqref="D52">
    <cfRule type="expression" dxfId="2" priority="10">
      <formula>$H$45&lt;0</formula>
    </cfRule>
  </conditionalFormatting>
  <conditionalFormatting sqref="D51:D52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{C73D528B-2AD7-4090-A198-2AF719FC6B6A}</x14:id>
        </ext>
      </extLst>
    </cfRule>
  </conditionalFormatting>
  <conditionalFormatting sqref="D53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{4DB647DD-DDEB-418E-A729-607ED4AEF74C}</x14:id>
        </ext>
      </extLst>
    </cfRule>
  </conditionalFormatting>
  <conditionalFormatting sqref="D53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{C1348FBD-BC57-44C9-8568-145D239A869D}</x14:id>
        </ext>
      </extLst>
    </cfRule>
  </conditionalFormatting>
  <conditionalFormatting sqref="D56">
    <cfRule type="expression" dxfId="1" priority="4">
      <formula>$H$45&lt;0</formula>
    </cfRule>
  </conditionalFormatting>
  <conditionalFormatting sqref="D56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{7445CF16-BB4C-46C5-88CA-6CC53903BB2B}</x14:id>
        </ext>
      </extLst>
    </cfRule>
  </conditionalFormatting>
  <conditionalFormatting sqref="D55">
    <cfRule type="expression" dxfId="0" priority="2">
      <formula>$H$45&lt;0</formula>
    </cfRule>
  </conditionalFormatting>
  <conditionalFormatting sqref="D55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{4BE5F449-0EA5-45F9-B0DD-BAC4BB0C19A2}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2E70D2-3155-4012-81CF-06B694BCC61E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H44:H45</xm:sqref>
        </x14:conditionalFormatting>
        <x14:conditionalFormatting xmlns:xm="http://schemas.microsoft.com/office/excel/2006/main">
          <x14:cfRule type="dataBar" id="{182D41E3-64EE-4A40-8455-5A4139F2285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F33:F37</xm:sqref>
        </x14:conditionalFormatting>
        <x14:conditionalFormatting xmlns:xm="http://schemas.microsoft.com/office/excel/2006/main">
          <x14:cfRule type="dataBar" id="{D954AA0E-3290-4931-A8EE-44EBC5C4C62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  <x14:conditionalFormatting xmlns:xm="http://schemas.microsoft.com/office/excel/2006/main">
          <x14:cfRule type="dataBar" id="{C97F0E59-0A5C-4D6E-9F12-35BB18744F3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H45:H48</xm:sqref>
        </x14:conditionalFormatting>
        <x14:conditionalFormatting xmlns:xm="http://schemas.microsoft.com/office/excel/2006/main">
          <x14:cfRule type="dataBar" id="{58E7FC0B-B25A-4512-A9C2-703C77ABCB8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H46:H48</xm:sqref>
        </x14:conditionalFormatting>
        <x14:conditionalFormatting xmlns:xm="http://schemas.microsoft.com/office/excel/2006/main">
          <x14:cfRule type="dataBar" id="{877C52A1-56B7-438D-9288-0341E20D376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H41:H45</xm:sqref>
        </x14:conditionalFormatting>
        <x14:conditionalFormatting xmlns:xm="http://schemas.microsoft.com/office/excel/2006/main">
          <x14:cfRule type="dataBar" id="{F1FC446B-012A-4CD5-9B42-83DA07F04C21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B41:B51</xm:sqref>
        </x14:conditionalFormatting>
        <x14:conditionalFormatting xmlns:xm="http://schemas.microsoft.com/office/excel/2006/main">
          <x14:cfRule type="dataBar" id="{435DBFEB-8C24-4361-AA85-4B7ED8DF151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D49:D50</xm:sqref>
        </x14:conditionalFormatting>
        <x14:conditionalFormatting xmlns:xm="http://schemas.microsoft.com/office/excel/2006/main">
          <x14:cfRule type="dataBar" id="{4883FCD9-D675-4E5B-8132-970099E00ED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59FA7C79-8C96-4D10-AF3F-23A290CD5294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243F1169-3818-41BE-9AB8-C6964809DE28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C73D528B-2AD7-4090-A198-2AF719FC6B6A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D51:D52</xm:sqref>
        </x14:conditionalFormatting>
        <x14:conditionalFormatting xmlns:xm="http://schemas.microsoft.com/office/excel/2006/main">
          <x14:cfRule type="dataBar" id="{4DB647DD-DDEB-418E-A729-607ED4AEF74C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C1348FBD-BC57-44C9-8568-145D239A869D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D53</xm:sqref>
        </x14:conditionalFormatting>
        <x14:conditionalFormatting xmlns:xm="http://schemas.microsoft.com/office/excel/2006/main">
          <x14:cfRule type="dataBar" id="{7445CF16-BB4C-46C5-88CA-6CC53903BB2B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4BE5F449-0EA5-45F9-B0DD-BAC4BB0C19A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D55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K46"/>
  <sheetViews>
    <sheetView showRowColHeaders="0" zoomScaleNormal="100" workbookViewId="0">
      <selection sqref="A1:XFD1048576"/>
    </sheetView>
  </sheetViews>
  <sheetFormatPr defaultColWidth="9" defaultRowHeight="14.25" x14ac:dyDescent="0.2"/>
  <cols>
    <col min="1" max="17" width="9" style="77"/>
    <col min="18" max="18" width="14.375" style="77" customWidth="1"/>
    <col min="19" max="20" width="9" style="77"/>
    <col min="21" max="21" width="17.75" style="77" customWidth="1"/>
    <col min="22" max="34" width="9" style="77"/>
    <col min="35" max="35" width="17.125" style="77" customWidth="1"/>
    <col min="36" max="16384" width="9" style="77"/>
  </cols>
  <sheetData>
    <row r="1" spans="1:37" x14ac:dyDescent="0.2">
      <c r="A1" s="76"/>
      <c r="B1" s="76"/>
      <c r="C1" s="76" t="s">
        <v>2</v>
      </c>
      <c r="D1" s="77">
        <v>1</v>
      </c>
      <c r="E1" s="77">
        <v>2</v>
      </c>
      <c r="F1" s="77">
        <v>3</v>
      </c>
      <c r="G1" s="77">
        <v>4</v>
      </c>
      <c r="H1" s="77">
        <v>5</v>
      </c>
      <c r="I1" s="77">
        <v>6</v>
      </c>
      <c r="J1" s="77">
        <v>7</v>
      </c>
      <c r="K1" s="77">
        <v>8</v>
      </c>
      <c r="L1" s="77">
        <v>9</v>
      </c>
      <c r="M1" s="77">
        <v>10</v>
      </c>
      <c r="N1" s="77">
        <v>11</v>
      </c>
      <c r="O1" s="77">
        <v>12</v>
      </c>
      <c r="P1" s="78"/>
      <c r="Q1" s="79" t="s">
        <v>8</v>
      </c>
      <c r="R1" s="80" t="s">
        <v>15</v>
      </c>
      <c r="S1" s="80" t="s">
        <v>0</v>
      </c>
      <c r="T1" s="80" t="s">
        <v>1</v>
      </c>
      <c r="U1" s="78" t="s">
        <v>4</v>
      </c>
      <c r="V1" s="78"/>
      <c r="W1" s="80" t="s">
        <v>3</v>
      </c>
      <c r="X1" s="78" t="s">
        <v>4</v>
      </c>
      <c r="Y1" s="80" t="s">
        <v>0</v>
      </c>
      <c r="Z1" s="80" t="s">
        <v>1</v>
      </c>
      <c r="AA1" s="78" t="s">
        <v>5</v>
      </c>
      <c r="AB1" s="78" t="s">
        <v>5</v>
      </c>
      <c r="AC1" s="81"/>
      <c r="AD1" s="78" t="s">
        <v>5</v>
      </c>
    </row>
    <row r="2" spans="1:37" x14ac:dyDescent="0.2">
      <c r="A2" s="76" t="str">
        <f>Q2</f>
        <v>ZSEX5</v>
      </c>
      <c r="B2" s="76" t="str">
        <f>Q15</f>
        <v>Nov</v>
      </c>
      <c r="C2" s="82" t="str">
        <f>IF(B2="Jan","F",IF(B2="Feb","G",IF(B2="Mar","H",IF(B2="Apr","J",IF(B2="May","K",IF(B2="JUN","M",IF(B2="Jul","N",IF(B2="Aug","Q",IF(B2="Sep","U",IF(B2="Oct","V",IF(B2="Nov","X",IF(B2="Dec","Z"))))))))))))</f>
        <v>X</v>
      </c>
      <c r="D2" s="77" t="str">
        <f>$Q$1&amp;$C$1&amp;$D$1&amp;$C2</f>
        <v>ZSES1X</v>
      </c>
      <c r="E2" s="77" t="str">
        <f>$Q$1&amp;$C$1&amp;$E$1&amp;$C2</f>
        <v>ZSES2X</v>
      </c>
      <c r="F2" s="77" t="str">
        <f>$Q$1&amp;$C$1&amp;$F$1&amp;$C2</f>
        <v>ZSES3X</v>
      </c>
      <c r="G2" s="77" t="str">
        <f>$Q$1&amp;$C$1&amp;$G$1&amp;$C2</f>
        <v>ZSES4X</v>
      </c>
      <c r="H2" s="77" t="str">
        <f>$Q$1&amp;$C$1&amp;$H$1&amp;$C2</f>
        <v>ZSES5X</v>
      </c>
      <c r="I2" s="77" t="str">
        <f>$Q$1&amp;$C$1&amp;$I$1&amp;$C2</f>
        <v>ZSES6X</v>
      </c>
      <c r="J2" s="77" t="str">
        <f>$Q$1&amp;$C$1&amp;$J$1&amp;$C2</f>
        <v>ZSES7X</v>
      </c>
      <c r="K2" s="77" t="str">
        <f>$Q$1&amp;$C$1&amp;$K$1&amp;$C2</f>
        <v>ZSES8X</v>
      </c>
      <c r="L2" s="77" t="str">
        <f>$Q$1&amp;$C$1&amp;$L$1&amp;$C2</f>
        <v>ZSES9X</v>
      </c>
      <c r="M2" s="77" t="str">
        <f>$Q$1&amp;$C$1&amp;$M$1&amp;$C2</f>
        <v>ZSES10X</v>
      </c>
      <c r="N2" s="77" t="str">
        <f>$Q$1&amp;$C$1&amp;$N$1&amp;$C2</f>
        <v>ZSES11X</v>
      </c>
      <c r="O2" s="77" t="str">
        <f>$Q$1&amp;$C$1&amp;$O$1&amp;$C2</f>
        <v>ZSES12X</v>
      </c>
      <c r="P2" s="78" t="str">
        <f>Q15&amp;" 1"&amp;RIGHT(Q2,1)</f>
        <v>Nov 15</v>
      </c>
      <c r="Q2" s="83" t="str">
        <f>_xll.CQGXLContractData($Q$1&amp;"?"&amp;R35,"Symbol")</f>
        <v>ZSEX5</v>
      </c>
      <c r="R2" s="81">
        <f>IF(_xll.CQGXLContractData(Q2, "LastTradeToday")="",NA(),_xll.CQGXLContractData(Q2, "LastTradeToday"))</f>
        <v>887.25</v>
      </c>
      <c r="S2" s="81">
        <f>_xll.CQGXLContractData(Q2, "Bid")</f>
        <v>887.25</v>
      </c>
      <c r="T2" s="81">
        <f>_xll.CQGXLContractData(Q2, "Ask")</f>
        <v>887.5</v>
      </c>
      <c r="U2" s="81">
        <f>IFERROR(R2-_xll.CQGXLContractData(Q2, "Y_Settlement"),"")</f>
        <v>-1.75</v>
      </c>
      <c r="V2" s="78" t="str">
        <f>D2</f>
        <v>ZSES1X</v>
      </c>
      <c r="W2" s="81">
        <f>IF(_xll.CQGXLContractData(V2, "LastTradeToday")="",NA(),_xll.CQGXLContractData(V2, "LastTradeToday"))</f>
        <v>-3.75</v>
      </c>
      <c r="X2" s="81">
        <f>IFERROR(W2-_xll.CQGXLContractData(V2, "Y_Settlement"),"")</f>
        <v>-0.5</v>
      </c>
      <c r="Y2" s="81">
        <f>_xll.CQGXLContractData(V2, "Bid")</f>
        <v>-3.75</v>
      </c>
      <c r="Z2" s="81">
        <f>_xll.CQGXLContractData(V2, "Ask")</f>
        <v>-3.5</v>
      </c>
      <c r="AA2" s="81">
        <f>IF(OR(W2="",W2&lt;Y2,W2&gt;Z2),(Y2+Z2)/2,W2)</f>
        <v>-3.75</v>
      </c>
      <c r="AB2" s="81">
        <f t="shared" ref="AB2:AB7" si="0">IF(OR(S2="",T2=""),R2,(IF(OR(R2="",R2&lt;S2,R2&gt;T2),(S2+T2)/2,R2)))</f>
        <v>887.25</v>
      </c>
      <c r="AC2" s="81">
        <f>IF(OR(R2="",R2&lt;S2,R2&gt;T2),(S2+T2)/2,R2)</f>
        <v>887.25</v>
      </c>
      <c r="AD2" s="81">
        <f>IF(OR(Y2="",Z2=""),W2,(IF(OR(W2="",W2&lt;Y2,W2&gt;Z2),(Y2+Z2)/2,W2)))</f>
        <v>-3.75</v>
      </c>
      <c r="AF2" s="77">
        <f>IF(ISERROR(AC2),NA(),AC2)</f>
        <v>887.25</v>
      </c>
      <c r="AG2" s="77">
        <f>IF(ISERROR(AD2),NA(),AD2)</f>
        <v>-3.75</v>
      </c>
      <c r="AH2" s="77" t="str">
        <f>P2</f>
        <v>Nov 15</v>
      </c>
      <c r="AI2" s="77" t="str">
        <f>$P$2&amp;" , "&amp;P3</f>
        <v>Nov 15 , Jan 16</v>
      </c>
      <c r="AJ2" s="77">
        <f>_xll.CQGXLContractData(Q2, "Y_Settlement")</f>
        <v>889</v>
      </c>
      <c r="AK2" s="77">
        <f>_xll.CQGXLContractData(V2, "Y_Settlement")</f>
        <v>-3.25</v>
      </c>
    </row>
    <row r="3" spans="1:37" x14ac:dyDescent="0.2">
      <c r="A3" s="76" t="str">
        <f t="shared" ref="A3:A12" si="1">Q3</f>
        <v>ZSEF6</v>
      </c>
      <c r="B3" s="76" t="str">
        <f t="shared" ref="B3:B13" si="2">Q16</f>
        <v>Jan</v>
      </c>
      <c r="C3" s="82" t="str">
        <f t="shared" ref="C3:C13" si="3">IF(B3="Jan","F",IF(B3="Feb","G",IF(B3="Mar","H",IF(B3="Apr","J",IF(B3="May","K",IF(B3="JUN","M",IF(B3="Jul","N",IF(B3="Aug","Q",IF(B3="Sep","U",IF(B3="Oct","V",IF(B3="Nov","X",IF(B3="Dec","Z"))))))))))))</f>
        <v>F</v>
      </c>
      <c r="D3" s="77" t="str">
        <f t="shared" ref="D3:D13" si="4">$Q$1&amp;$C$1&amp;$D$1&amp;$C3</f>
        <v>ZSES1F</v>
      </c>
      <c r="E3" s="77" t="str">
        <f t="shared" ref="E3:E13" si="5">$Q$1&amp;$C$1&amp;$E$1&amp;$C3</f>
        <v>ZSES2F</v>
      </c>
      <c r="F3" s="77" t="str">
        <f t="shared" ref="F3:F13" si="6">$Q$1&amp;$C$1&amp;$F$1&amp;$C3</f>
        <v>ZSES3F</v>
      </c>
      <c r="G3" s="77" t="str">
        <f t="shared" ref="G3:G11" si="7">$Q$1&amp;$C$1&amp;$G$1&amp;$C3</f>
        <v>ZSES4F</v>
      </c>
      <c r="H3" s="77" t="str">
        <f t="shared" ref="H3:H10" si="8">$Q$1&amp;$C$1&amp;$H$1&amp;$C3</f>
        <v>ZSES5F</v>
      </c>
      <c r="I3" s="77" t="str">
        <f t="shared" ref="I3:I9" si="9">$Q$1&amp;$C$1&amp;$I$1&amp;$C3</f>
        <v>ZSES6F</v>
      </c>
      <c r="J3" s="77" t="str">
        <f t="shared" ref="J3:J8" si="10">$Q$1&amp;$C$1&amp;$J$1&amp;$C3</f>
        <v>ZSES7F</v>
      </c>
      <c r="K3" s="77" t="str">
        <f t="shared" ref="K3:K7" si="11">$Q$1&amp;$C$1&amp;$K$1&amp;$C3</f>
        <v>ZSES8F</v>
      </c>
      <c r="L3" s="77" t="str">
        <f t="shared" ref="L3:L6" si="12">$Q$1&amp;$C$1&amp;$L$1&amp;$C3</f>
        <v>ZSES9F</v>
      </c>
      <c r="M3" s="77" t="str">
        <f t="shared" ref="M3:M5" si="13">$Q$1&amp;$C$1&amp;$M$1&amp;$C3</f>
        <v>ZSES10F</v>
      </c>
      <c r="N3" s="77" t="str">
        <f t="shared" ref="N3:N4" si="14">$Q$1&amp;$C$1&amp;$N$1&amp;$C3</f>
        <v>ZSES11F</v>
      </c>
      <c r="O3" s="77" t="str">
        <f t="shared" ref="O3" si="15">$Q$1&amp;$C$1&amp;$O$1&amp;$C3</f>
        <v>ZSES12F</v>
      </c>
      <c r="P3" s="78" t="str">
        <f t="shared" ref="P3:P13" si="16">Q16&amp;" 1"&amp;RIGHT(Q3,1)</f>
        <v>Jan 16</v>
      </c>
      <c r="Q3" s="83" t="str">
        <f>_xll.CQGXLContractData($Q$1&amp;"?"&amp;R36,"Symbol")</f>
        <v>ZSEF6</v>
      </c>
      <c r="R3" s="81">
        <f>IF(_xll.CQGXLContractData(Q3, "LastTradeToday")="",NA(),_xll.CQGXLContractData(Q3, "LastTradeToday"))</f>
        <v>891</v>
      </c>
      <c r="S3" s="81">
        <f>_xll.CQGXLContractData(Q3, "Bid")</f>
        <v>891</v>
      </c>
      <c r="T3" s="81">
        <f>_xll.CQGXLContractData(Q3, "Ask")</f>
        <v>891.25</v>
      </c>
      <c r="U3" s="81">
        <f>IFERROR(R3-_xll.CQGXLContractData(Q3, "Y_Settlement"),"")</f>
        <v>-1.25</v>
      </c>
      <c r="V3" s="78" t="str">
        <f>E2</f>
        <v>ZSES2X</v>
      </c>
      <c r="W3" s="81">
        <f>IF(_xll.CQGXLContractData(V3, "LastTradeToday")="",NA(),_xll.CQGXLContractData(V3, "LastTradeToday"))</f>
        <v>-5.5</v>
      </c>
      <c r="X3" s="81">
        <f>IFERROR(W3-_xll.CQGXLContractData(V3, "Y_Settlement"),"")</f>
        <v>-1</v>
      </c>
      <c r="Y3" s="81">
        <f>_xll.CQGXLContractData(V3, "Bid")</f>
        <v>-5.75</v>
      </c>
      <c r="Z3" s="81">
        <f>_xll.CQGXLContractData(V3, "Ask")</f>
        <v>-5.5</v>
      </c>
      <c r="AA3" s="81">
        <f t="shared" ref="AA3:AA13" si="17">IF(OR(W3="",W3&lt;Y3,W3&gt;Z3),(Y3+Z3)/2,W3)</f>
        <v>-5.5</v>
      </c>
      <c r="AB3" s="81">
        <f t="shared" si="0"/>
        <v>891</v>
      </c>
      <c r="AC3" s="81">
        <f>IF(OR(R3="",R3&lt;S3,R3&gt;T3),(S3+T3)/2,R3)</f>
        <v>891</v>
      </c>
      <c r="AD3" s="81">
        <f t="shared" ref="AD3:AD13" si="18">IF(OR(Y3="",Z3=""),W3,(IF(OR(W3="",W3&lt;Y3,W3&gt;Z3),(Y3+Z3)/2,W3)))</f>
        <v>-5.5</v>
      </c>
      <c r="AF3" s="77">
        <f t="shared" ref="AF3:AF13" si="19">IF(ISERROR(AC3),NA(),AC3)</f>
        <v>891</v>
      </c>
      <c r="AG3" s="77">
        <f t="shared" ref="AG3:AG13" si="20">IF(ISERROR(AD3),NA(),AD3)</f>
        <v>-5.5</v>
      </c>
      <c r="AH3" s="77" t="str">
        <f t="shared" ref="AH3:AH13" si="21">P3</f>
        <v>Jan 16</v>
      </c>
      <c r="AI3" s="77" t="str">
        <f t="shared" ref="AI3:AI12" si="22">$P$2&amp;" , "&amp;P4</f>
        <v>Nov 15 , Mar 16</v>
      </c>
      <c r="AJ3" s="77">
        <f>_xll.CQGXLContractData(Q3, "Y_Settlement")</f>
        <v>892.25</v>
      </c>
      <c r="AK3" s="77">
        <f>_xll.CQGXLContractData(V3, "Y_Settlement")</f>
        <v>-4.5</v>
      </c>
    </row>
    <row r="4" spans="1:37" x14ac:dyDescent="0.2">
      <c r="A4" s="76" t="str">
        <f t="shared" si="1"/>
        <v>ZSEH6</v>
      </c>
      <c r="B4" s="76" t="str">
        <f t="shared" si="2"/>
        <v>Mar</v>
      </c>
      <c r="C4" s="82" t="str">
        <f t="shared" si="3"/>
        <v>H</v>
      </c>
      <c r="D4" s="77" t="str">
        <f t="shared" si="4"/>
        <v>ZSES1H</v>
      </c>
      <c r="E4" s="77" t="str">
        <f t="shared" si="5"/>
        <v>ZSES2H</v>
      </c>
      <c r="F4" s="77" t="str">
        <f t="shared" si="6"/>
        <v>ZSES3H</v>
      </c>
      <c r="G4" s="77" t="str">
        <f t="shared" si="7"/>
        <v>ZSES4H</v>
      </c>
      <c r="H4" s="77" t="str">
        <f t="shared" si="8"/>
        <v>ZSES5H</v>
      </c>
      <c r="I4" s="77" t="str">
        <f t="shared" si="9"/>
        <v>ZSES6H</v>
      </c>
      <c r="J4" s="77" t="str">
        <f t="shared" si="10"/>
        <v>ZSES7H</v>
      </c>
      <c r="K4" s="77" t="str">
        <f t="shared" si="11"/>
        <v>ZSES8H</v>
      </c>
      <c r="L4" s="77" t="str">
        <f t="shared" si="12"/>
        <v>ZSES9H</v>
      </c>
      <c r="M4" s="77" t="str">
        <f t="shared" si="13"/>
        <v>ZSES10H</v>
      </c>
      <c r="N4" s="77" t="str">
        <f t="shared" si="14"/>
        <v>ZSES11H</v>
      </c>
      <c r="P4" s="78" t="str">
        <f t="shared" si="16"/>
        <v>Mar 16</v>
      </c>
      <c r="Q4" s="83" t="str">
        <f>_xll.CQGXLContractData($Q$1&amp;"?"&amp;R37,"Symbol")</f>
        <v>ZSEH6</v>
      </c>
      <c r="R4" s="81">
        <f>IF(_xll.CQGXLContractData(Q4, "LastTradeToday")="",NA(),_xll.CQGXLContractData(Q4, "LastTradeToday"))</f>
        <v>893</v>
      </c>
      <c r="S4" s="81">
        <f>_xll.CQGXLContractData(Q4, "Bid")</f>
        <v>892.75</v>
      </c>
      <c r="T4" s="81">
        <f>_xll.CQGXLContractData(Q4, "Ask")</f>
        <v>893.25</v>
      </c>
      <c r="U4" s="81">
        <f>IFERROR(R4-_xll.CQGXLContractData(Q4, "Y_Settlement"),"")</f>
        <v>-0.5</v>
      </c>
      <c r="V4" s="78" t="str">
        <f>F2</f>
        <v>ZSES3X</v>
      </c>
      <c r="W4" s="81">
        <f>IF(_xll.CQGXLContractData(V4, "LastTradeToday")="",NA(),_xll.CQGXLContractData(V4, "LastTradeToday"))</f>
        <v>-7</v>
      </c>
      <c r="X4" s="81">
        <f>IFERROR(W4-_xll.CQGXLContractData(V4, "Y_Settlement"),"")</f>
        <v>-1.25</v>
      </c>
      <c r="Y4" s="81">
        <f>_xll.CQGXLContractData(V4, "Bid")</f>
        <v>-7</v>
      </c>
      <c r="Z4" s="81">
        <f>_xll.CQGXLContractData(V4, "Ask")</f>
        <v>-6.75</v>
      </c>
      <c r="AA4" s="81">
        <f t="shared" si="17"/>
        <v>-7</v>
      </c>
      <c r="AB4" s="81">
        <f t="shared" si="0"/>
        <v>893</v>
      </c>
      <c r="AC4" s="81">
        <f t="shared" ref="AC4:AC13" si="23">IF(OR(R4="",R4&lt;S4,R4&gt;T4),(S4+T4)/2,R4)</f>
        <v>893</v>
      </c>
      <c r="AD4" s="81">
        <f t="shared" si="18"/>
        <v>-7</v>
      </c>
      <c r="AF4" s="77">
        <f t="shared" si="19"/>
        <v>893</v>
      </c>
      <c r="AG4" s="77">
        <f t="shared" si="20"/>
        <v>-7</v>
      </c>
      <c r="AH4" s="77" t="str">
        <f t="shared" si="21"/>
        <v>Mar 16</v>
      </c>
      <c r="AI4" s="77" t="str">
        <f t="shared" si="22"/>
        <v>Nov 15 , May 16</v>
      </c>
      <c r="AJ4" s="77">
        <f>_xll.CQGXLContractData(Q4, "Y_Settlement")</f>
        <v>893.5</v>
      </c>
      <c r="AK4" s="77">
        <f>_xll.CQGXLContractData(V4, "Y_Settlement")</f>
        <v>-5.75</v>
      </c>
    </row>
    <row r="5" spans="1:37" x14ac:dyDescent="0.2">
      <c r="A5" s="76" t="str">
        <f t="shared" si="1"/>
        <v>ZSEK6</v>
      </c>
      <c r="B5" s="76" t="str">
        <f t="shared" si="2"/>
        <v>May</v>
      </c>
      <c r="C5" s="82" t="str">
        <f t="shared" si="3"/>
        <v>K</v>
      </c>
      <c r="D5" s="77" t="str">
        <f t="shared" si="4"/>
        <v>ZSES1K</v>
      </c>
      <c r="E5" s="77" t="str">
        <f t="shared" si="5"/>
        <v>ZSES2K</v>
      </c>
      <c r="F5" s="77" t="str">
        <f t="shared" si="6"/>
        <v>ZSES3K</v>
      </c>
      <c r="G5" s="77" t="str">
        <f t="shared" si="7"/>
        <v>ZSES4K</v>
      </c>
      <c r="H5" s="77" t="str">
        <f t="shared" si="8"/>
        <v>ZSES5K</v>
      </c>
      <c r="I5" s="77" t="str">
        <f t="shared" si="9"/>
        <v>ZSES6K</v>
      </c>
      <c r="J5" s="77" t="str">
        <f t="shared" si="10"/>
        <v>ZSES7K</v>
      </c>
      <c r="K5" s="77" t="str">
        <f t="shared" si="11"/>
        <v>ZSES8K</v>
      </c>
      <c r="L5" s="77" t="str">
        <f t="shared" si="12"/>
        <v>ZSES9K</v>
      </c>
      <c r="M5" s="77" t="str">
        <f t="shared" si="13"/>
        <v>ZSES10K</v>
      </c>
      <c r="P5" s="78" t="str">
        <f t="shared" si="16"/>
        <v>May 16</v>
      </c>
      <c r="Q5" s="83" t="str">
        <f>_xll.CQGXLContractData($Q$1&amp;"?"&amp;R38,"Symbol")</f>
        <v>ZSEK6</v>
      </c>
      <c r="R5" s="81">
        <f>IF(_xll.CQGXLContractData(Q5, "LastTradeToday")="",NA(),_xll.CQGXLContractData(Q5, "LastTradeToday"))</f>
        <v>894.75</v>
      </c>
      <c r="S5" s="81">
        <f>_xll.CQGXLContractData(Q5, "Bid")</f>
        <v>894.25</v>
      </c>
      <c r="T5" s="81">
        <f>_xll.CQGXLContractData(Q5, "Ask")</f>
        <v>894.5</v>
      </c>
      <c r="U5" s="81">
        <f>IFERROR(R5-_xll.CQGXLContractData(Q5, "Y_Settlement"),"")</f>
        <v>0</v>
      </c>
      <c r="V5" s="78" t="str">
        <f>G2</f>
        <v>ZSES4X</v>
      </c>
      <c r="W5" s="81">
        <f>IF(_xll.CQGXLContractData(V5, "LastTradeToday")="",NA(),_xll.CQGXLContractData(V5, "LastTradeToday"))</f>
        <v>-10.75</v>
      </c>
      <c r="X5" s="81">
        <f>IFERROR(W5-_xll.CQGXLContractData(V5, "Y_Settlement"),"")</f>
        <v>-1</v>
      </c>
      <c r="Y5" s="81">
        <f>_xll.CQGXLContractData(V5, "Bid")</f>
        <v>-10.75</v>
      </c>
      <c r="Z5" s="81">
        <f>_xll.CQGXLContractData(V5, "Ask")</f>
        <v>-10.5</v>
      </c>
      <c r="AA5" s="81">
        <f t="shared" si="17"/>
        <v>-10.75</v>
      </c>
      <c r="AB5" s="81">
        <f t="shared" si="0"/>
        <v>894.375</v>
      </c>
      <c r="AC5" s="81">
        <f t="shared" si="23"/>
        <v>894.375</v>
      </c>
      <c r="AD5" s="81">
        <f t="shared" si="18"/>
        <v>-10.75</v>
      </c>
      <c r="AF5" s="77">
        <f t="shared" si="19"/>
        <v>894.375</v>
      </c>
      <c r="AG5" s="77">
        <f t="shared" si="20"/>
        <v>-10.75</v>
      </c>
      <c r="AH5" s="77" t="str">
        <f t="shared" si="21"/>
        <v>May 16</v>
      </c>
      <c r="AI5" s="77" t="str">
        <f t="shared" si="22"/>
        <v>Nov 15 , Jul 16</v>
      </c>
      <c r="AJ5" s="77">
        <f>_xll.CQGXLContractData(Q5, "Y_Settlement")</f>
        <v>894.75</v>
      </c>
      <c r="AK5" s="77">
        <f>_xll.CQGXLContractData(V5, "Y_Settlement")</f>
        <v>-9.75</v>
      </c>
    </row>
    <row r="6" spans="1:37" x14ac:dyDescent="0.2">
      <c r="A6" s="76" t="str">
        <f t="shared" si="1"/>
        <v>ZSEN6</v>
      </c>
      <c r="B6" s="76" t="str">
        <f t="shared" si="2"/>
        <v>Jul</v>
      </c>
      <c r="C6" s="82" t="str">
        <f t="shared" si="3"/>
        <v>N</v>
      </c>
      <c r="D6" s="77" t="str">
        <f t="shared" si="4"/>
        <v>ZSES1N</v>
      </c>
      <c r="E6" s="77" t="str">
        <f t="shared" si="5"/>
        <v>ZSES2N</v>
      </c>
      <c r="F6" s="77" t="str">
        <f t="shared" si="6"/>
        <v>ZSES3N</v>
      </c>
      <c r="G6" s="77" t="str">
        <f t="shared" si="7"/>
        <v>ZSES4N</v>
      </c>
      <c r="H6" s="77" t="str">
        <f t="shared" si="8"/>
        <v>ZSES5N</v>
      </c>
      <c r="I6" s="77" t="str">
        <f t="shared" si="9"/>
        <v>ZSES6N</v>
      </c>
      <c r="J6" s="77" t="str">
        <f t="shared" si="10"/>
        <v>ZSES7N</v>
      </c>
      <c r="K6" s="77" t="str">
        <f t="shared" si="11"/>
        <v>ZSES8N</v>
      </c>
      <c r="L6" s="77" t="str">
        <f t="shared" si="12"/>
        <v>ZSES9N</v>
      </c>
      <c r="P6" s="78" t="str">
        <f t="shared" si="16"/>
        <v>Jul 16</v>
      </c>
      <c r="Q6" s="83" t="str">
        <f>_xll.CQGXLContractData($Q$1&amp;"?"&amp;R39,"Symbol")</f>
        <v>ZSEN6</v>
      </c>
      <c r="R6" s="81">
        <f>IF(_xll.CQGXLContractData(Q6, "LastTradeToday")="",NA(),_xll.CQGXLContractData(Q6, "LastTradeToday"))</f>
        <v>898.25</v>
      </c>
      <c r="S6" s="81">
        <f>_xll.CQGXLContractData(Q6, "Bid")</f>
        <v>898</v>
      </c>
      <c r="T6" s="81">
        <f>_xll.CQGXLContractData(Q6, "Ask")</f>
        <v>898.25</v>
      </c>
      <c r="U6" s="81">
        <f>IFERROR(R6-_xll.CQGXLContractData(Q6, "Y_Settlement"),"")</f>
        <v>-0.5</v>
      </c>
      <c r="V6" s="78" t="str">
        <f>H2</f>
        <v>ZSES5X</v>
      </c>
      <c r="W6" s="81">
        <f>IF(_xll.CQGXLContractData(V6, "LastTradeToday")="",NA(),_xll.CQGXLContractData(V6, "LastTradeToday"))</f>
        <v>-9.5</v>
      </c>
      <c r="X6" s="81">
        <f>IFERROR(W6-_xll.CQGXLContractData(V6, "Y_Settlement"),"")</f>
        <v>-1</v>
      </c>
      <c r="Y6" s="81">
        <f>_xll.CQGXLContractData(V6, "Bid")</f>
        <v>-9.75</v>
      </c>
      <c r="Z6" s="81">
        <f>_xll.CQGXLContractData(V6, "Ask")</f>
        <v>-9.25</v>
      </c>
      <c r="AA6" s="81">
        <f t="shared" si="17"/>
        <v>-9.5</v>
      </c>
      <c r="AB6" s="81">
        <f t="shared" si="0"/>
        <v>898.25</v>
      </c>
      <c r="AC6" s="81">
        <f t="shared" si="23"/>
        <v>898.25</v>
      </c>
      <c r="AD6" s="81">
        <f t="shared" si="18"/>
        <v>-9.5</v>
      </c>
      <c r="AF6" s="77">
        <f t="shared" si="19"/>
        <v>898.25</v>
      </c>
      <c r="AG6" s="77">
        <f t="shared" si="20"/>
        <v>-9.5</v>
      </c>
      <c r="AH6" s="77" t="str">
        <f t="shared" si="21"/>
        <v>Jul 16</v>
      </c>
      <c r="AI6" s="77" t="str">
        <f t="shared" si="22"/>
        <v>Nov 15 , Aug 16</v>
      </c>
      <c r="AJ6" s="77">
        <f>_xll.CQGXLContractData(Q6, "Y_Settlement")</f>
        <v>898.75</v>
      </c>
      <c r="AK6" s="77">
        <f>_xll.CQGXLContractData(V6, "Y_Settlement")</f>
        <v>-8.5</v>
      </c>
    </row>
    <row r="7" spans="1:37" x14ac:dyDescent="0.2">
      <c r="A7" s="76" t="str">
        <f t="shared" si="1"/>
        <v>ZSEQ6</v>
      </c>
      <c r="B7" s="76" t="str">
        <f t="shared" si="2"/>
        <v>Aug</v>
      </c>
      <c r="C7" s="82" t="str">
        <f t="shared" si="3"/>
        <v>Q</v>
      </c>
      <c r="D7" s="77" t="str">
        <f t="shared" si="4"/>
        <v>ZSES1Q</v>
      </c>
      <c r="E7" s="77" t="str">
        <f t="shared" si="5"/>
        <v>ZSES2Q</v>
      </c>
      <c r="F7" s="77" t="str">
        <f t="shared" si="6"/>
        <v>ZSES3Q</v>
      </c>
      <c r="G7" s="77" t="str">
        <f t="shared" si="7"/>
        <v>ZSES4Q</v>
      </c>
      <c r="H7" s="77" t="str">
        <f t="shared" si="8"/>
        <v>ZSES5Q</v>
      </c>
      <c r="I7" s="77" t="str">
        <f t="shared" si="9"/>
        <v>ZSES6Q</v>
      </c>
      <c r="J7" s="77" t="str">
        <f t="shared" si="10"/>
        <v>ZSES7Q</v>
      </c>
      <c r="K7" s="77" t="str">
        <f t="shared" si="11"/>
        <v>ZSES8Q</v>
      </c>
      <c r="P7" s="78" t="str">
        <f t="shared" si="16"/>
        <v>Aug 16</v>
      </c>
      <c r="Q7" s="83" t="str">
        <f>_xll.CQGXLContractData($Q$1&amp;"?"&amp;R40,"Symbol")</f>
        <v>ZSEQ6</v>
      </c>
      <c r="R7" s="81">
        <f>IF(_xll.CQGXLContractData(Q7, "LastTradeToday")="",NA(),_xll.CQGXLContractData(Q7, "LastTradeToday"))</f>
        <v>896.75</v>
      </c>
      <c r="S7" s="81">
        <f>_xll.CQGXLContractData(Q7, "Bid")</f>
        <v>896.75</v>
      </c>
      <c r="T7" s="81">
        <f>_xll.CQGXLContractData(Q7, "Ask")</f>
        <v>897.25</v>
      </c>
      <c r="U7" s="81">
        <f>IFERROR(R7-_xll.CQGXLContractData(Q7, "Y_Settlement"),"")</f>
        <v>-0.75</v>
      </c>
      <c r="V7" s="78" t="str">
        <f>I2</f>
        <v>ZSES6X</v>
      </c>
      <c r="W7" s="81" t="e">
        <f>IF(_xll.CQGXLContractData(V7, "LastTradeToday")="",NA(),_xll.CQGXLContractData(V7, "LastTradeToday"))</f>
        <v>#N/A</v>
      </c>
      <c r="X7" s="81" t="str">
        <f>IFERROR(W7-_xll.CQGXLContractData(V7, "Y_Settlement"),"")</f>
        <v/>
      </c>
      <c r="Y7" s="81">
        <f>_xll.CQGXLContractData(V7, "Bid")</f>
        <v>-1.25</v>
      </c>
      <c r="Z7" s="81">
        <f>_xll.CQGXLContractData(V7, "Ask")</f>
        <v>0.75</v>
      </c>
      <c r="AA7" s="81" t="e">
        <f>IF(OR(W7="",W7&lt;Y7,W7&gt;Z7),(Y7+Z7)/2,W7)</f>
        <v>#N/A</v>
      </c>
      <c r="AB7" s="81">
        <f t="shared" si="0"/>
        <v>896.75</v>
      </c>
      <c r="AC7" s="81">
        <f t="shared" si="23"/>
        <v>896.75</v>
      </c>
      <c r="AD7" s="81" t="e">
        <f t="shared" si="18"/>
        <v>#N/A</v>
      </c>
      <c r="AF7" s="77">
        <f t="shared" si="19"/>
        <v>896.75</v>
      </c>
      <c r="AG7" s="77" t="e">
        <f t="shared" si="20"/>
        <v>#N/A</v>
      </c>
      <c r="AH7" s="77" t="str">
        <f t="shared" si="21"/>
        <v>Aug 16</v>
      </c>
      <c r="AI7" s="77" t="str">
        <f t="shared" si="22"/>
        <v>Nov 15 , Sep 16</v>
      </c>
      <c r="AJ7" s="77">
        <f>_xll.CQGXLContractData(Q7, "Y_Settlement")</f>
        <v>897.5</v>
      </c>
      <c r="AK7" s="77">
        <f>_xll.CQGXLContractData(V7, "Y_Settlement")</f>
        <v>2.25</v>
      </c>
    </row>
    <row r="8" spans="1:37" x14ac:dyDescent="0.2">
      <c r="A8" s="76" t="str">
        <f t="shared" si="1"/>
        <v>ZSEU6</v>
      </c>
      <c r="B8" s="76" t="str">
        <f t="shared" si="2"/>
        <v>Sep</v>
      </c>
      <c r="C8" s="82" t="str">
        <f t="shared" si="3"/>
        <v>U</v>
      </c>
      <c r="D8" s="77" t="str">
        <f t="shared" si="4"/>
        <v>ZSES1U</v>
      </c>
      <c r="E8" s="77" t="str">
        <f t="shared" si="5"/>
        <v>ZSES2U</v>
      </c>
      <c r="F8" s="77" t="str">
        <f t="shared" si="6"/>
        <v>ZSES3U</v>
      </c>
      <c r="G8" s="77" t="str">
        <f t="shared" si="7"/>
        <v>ZSES4U</v>
      </c>
      <c r="H8" s="77" t="str">
        <f t="shared" si="8"/>
        <v>ZSES5U</v>
      </c>
      <c r="I8" s="77" t="str">
        <f t="shared" si="9"/>
        <v>ZSES6U</v>
      </c>
      <c r="J8" s="77" t="str">
        <f t="shared" si="10"/>
        <v>ZSES7U</v>
      </c>
      <c r="P8" s="78" t="str">
        <f t="shared" si="16"/>
        <v>Sep 16</v>
      </c>
      <c r="Q8" s="83" t="str">
        <f>_xll.CQGXLContractData($Q$1&amp;"?"&amp;R41,"Symbol")</f>
        <v>ZSEU6</v>
      </c>
      <c r="R8" s="81" t="e">
        <f>IF(_xll.CQGXLContractData(Q8, "LastTradeToday")="",NA(),_xll.CQGXLContractData(Q8, "LastTradeToday"))</f>
        <v>#N/A</v>
      </c>
      <c r="S8" s="81">
        <f>_xll.CQGXLContractData(Q8, "Bid")</f>
        <v>887.25</v>
      </c>
      <c r="T8" s="81">
        <f>_xll.CQGXLContractData(Q8, "Ask")</f>
        <v>888.75</v>
      </c>
      <c r="U8" s="81" t="str">
        <f>IFERROR(R8-_xll.CQGXLContractData(Q8, "Y_Settlement"),"")</f>
        <v/>
      </c>
      <c r="V8" s="78" t="str">
        <f>J2</f>
        <v>ZSES7X</v>
      </c>
      <c r="W8" s="81">
        <f>IF(_xll.CQGXLContractData(V8, "LastTradeToday")="",NA(),_xll.CQGXLContractData(V8, "LastTradeToday"))</f>
        <v>3.5</v>
      </c>
      <c r="X8" s="81">
        <f>IFERROR(W8-_xll.CQGXLContractData(V8, "Y_Settlement"),"")</f>
        <v>-3.25</v>
      </c>
      <c r="Y8" s="81">
        <f>_xll.CQGXLContractData(V8, "Bid")</f>
        <v>3.5</v>
      </c>
      <c r="Z8" s="81">
        <f>_xll.CQGXLContractData(V8, "Ask")</f>
        <v>4</v>
      </c>
      <c r="AA8" s="81">
        <f t="shared" si="17"/>
        <v>3.5</v>
      </c>
      <c r="AB8" s="81" t="e">
        <f>IF(OR(S8="",T8=""),R8,(IF(OR(R8="",R8&lt;S8,R8&gt;T8),(S8+T8)/2,R8)))</f>
        <v>#N/A</v>
      </c>
      <c r="AC8" s="81" t="e">
        <f t="shared" si="23"/>
        <v>#N/A</v>
      </c>
      <c r="AD8" s="81">
        <f t="shared" si="18"/>
        <v>3.5</v>
      </c>
      <c r="AF8" s="77" t="e">
        <f>IF(ISERROR(AC8),NA(),AC8)</f>
        <v>#N/A</v>
      </c>
      <c r="AG8" s="77">
        <f t="shared" si="20"/>
        <v>3.5</v>
      </c>
      <c r="AH8" s="77" t="str">
        <f t="shared" si="21"/>
        <v>Sep 16</v>
      </c>
      <c r="AI8" s="77" t="str">
        <f t="shared" si="22"/>
        <v>Nov 15 , Nov 16</v>
      </c>
      <c r="AJ8" s="77">
        <f>_xll.CQGXLContractData(Q8, "Y_Settlement")</f>
        <v>886.75</v>
      </c>
      <c r="AK8" s="77">
        <f>_xll.CQGXLContractData(V8, "Y_Settlement")</f>
        <v>6.75</v>
      </c>
    </row>
    <row r="9" spans="1:37" x14ac:dyDescent="0.2">
      <c r="A9" s="76" t="str">
        <f t="shared" si="1"/>
        <v>ZSEX6</v>
      </c>
      <c r="B9" s="76" t="str">
        <f t="shared" si="2"/>
        <v>Nov</v>
      </c>
      <c r="C9" s="82" t="str">
        <f t="shared" si="3"/>
        <v>X</v>
      </c>
      <c r="D9" s="77" t="str">
        <f t="shared" si="4"/>
        <v>ZSES1X</v>
      </c>
      <c r="E9" s="77" t="str">
        <f t="shared" si="5"/>
        <v>ZSES2X</v>
      </c>
      <c r="F9" s="77" t="str">
        <f t="shared" si="6"/>
        <v>ZSES3X</v>
      </c>
      <c r="G9" s="77" t="str">
        <f t="shared" si="7"/>
        <v>ZSES4X</v>
      </c>
      <c r="H9" s="77" t="str">
        <f t="shared" si="8"/>
        <v>ZSES5X</v>
      </c>
      <c r="I9" s="77" t="str">
        <f t="shared" si="9"/>
        <v>ZSES6X</v>
      </c>
      <c r="P9" s="78" t="str">
        <f t="shared" si="16"/>
        <v>Nov 16</v>
      </c>
      <c r="Q9" s="83" t="str">
        <f>_xll.CQGXLContractData($Q$1&amp;"?"&amp;R42,"Symbol")</f>
        <v>ZSEX6</v>
      </c>
      <c r="R9" s="81">
        <f>IF(_xll.CQGXLContractData(Q9, "LastTradeToday")="",NA(),_xll.CQGXLContractData(Q9, "LastTradeToday"))</f>
        <v>883.75</v>
      </c>
      <c r="S9" s="81">
        <f>_xll.CQGXLContractData(Q9, "Bid")</f>
        <v>883.25</v>
      </c>
      <c r="T9" s="81">
        <f>_xll.CQGXLContractData(Q9, "Ask")</f>
        <v>884</v>
      </c>
      <c r="U9" s="81">
        <f>IFERROR(R9-_xll.CQGXLContractData(Q9, "Y_Settlement"),"")</f>
        <v>1.5</v>
      </c>
      <c r="V9" s="78" t="str">
        <f>K2</f>
        <v>ZSES8X</v>
      </c>
      <c r="W9" s="81" t="e">
        <f>IF(_xll.CQGXLContractData(V9, "LastTradeToday")="",NA(),_xll.CQGXLContractData(V9, "LastTradeToday"))</f>
        <v>#N/A</v>
      </c>
      <c r="X9" s="81" t="str">
        <f>IFERROR(W9-_xll.CQGXLContractData(V9, "Y_Settlement"),"")</f>
        <v/>
      </c>
      <c r="Y9" s="81" t="str">
        <f>_xll.CQGXLContractData(V9, "Bid")</f>
        <v/>
      </c>
      <c r="Z9" s="81">
        <f>_xll.CQGXLContractData(V9, "Ask")</f>
        <v>17.5</v>
      </c>
      <c r="AA9" s="81" t="e">
        <f t="shared" si="17"/>
        <v>#N/A</v>
      </c>
      <c r="AB9" s="81">
        <f t="shared" ref="AB9:AB12" si="24">IF(OR(S9="",T9=""),R9,(IF(OR(R9="",R9&lt;S9,R9&gt;T9),(S9+T9)/2,R9)))</f>
        <v>883.75</v>
      </c>
      <c r="AC9" s="81">
        <f t="shared" si="23"/>
        <v>883.75</v>
      </c>
      <c r="AD9" s="81" t="e">
        <f t="shared" si="18"/>
        <v>#N/A</v>
      </c>
      <c r="AF9" s="77">
        <f t="shared" si="19"/>
        <v>883.75</v>
      </c>
      <c r="AG9" s="77" t="e">
        <f t="shared" si="20"/>
        <v>#N/A</v>
      </c>
      <c r="AH9" s="77" t="str">
        <f t="shared" si="21"/>
        <v>Nov 16</v>
      </c>
      <c r="AI9" s="77" t="str">
        <f t="shared" si="22"/>
        <v>Nov 15 , Jan 17</v>
      </c>
      <c r="AJ9" s="77">
        <f>_xll.CQGXLContractData(Q9, "Y_Settlement")</f>
        <v>882.25</v>
      </c>
      <c r="AK9" s="77">
        <f>_xll.CQGXLContractData(V9, "Y_Settlement")</f>
        <v>0.75</v>
      </c>
    </row>
    <row r="10" spans="1:37" x14ac:dyDescent="0.2">
      <c r="A10" s="76" t="str">
        <f t="shared" si="1"/>
        <v>ZSEF7</v>
      </c>
      <c r="B10" s="76" t="str">
        <f t="shared" si="2"/>
        <v>Jan</v>
      </c>
      <c r="C10" s="82" t="str">
        <f t="shared" si="3"/>
        <v>F</v>
      </c>
      <c r="D10" s="77" t="str">
        <f t="shared" si="4"/>
        <v>ZSES1F</v>
      </c>
      <c r="E10" s="77" t="str">
        <f t="shared" si="5"/>
        <v>ZSES2F</v>
      </c>
      <c r="F10" s="77" t="str">
        <f t="shared" si="6"/>
        <v>ZSES3F</v>
      </c>
      <c r="G10" s="77" t="str">
        <f t="shared" si="7"/>
        <v>ZSES4F</v>
      </c>
      <c r="H10" s="77" t="str">
        <f t="shared" si="8"/>
        <v>ZSES5F</v>
      </c>
      <c r="P10" s="78" t="str">
        <f t="shared" si="16"/>
        <v>Jan 17</v>
      </c>
      <c r="Q10" s="83" t="str">
        <f>_xll.CQGXLContractData($Q$1&amp;"?"&amp;R43,"Symbol")</f>
        <v>ZSEF7</v>
      </c>
      <c r="R10" s="81">
        <f>IF(_xll.CQGXLContractData(Q10, "LastTradeToday")="",NA(),_xll.CQGXLContractData(Q10, "LastTradeToday"))</f>
        <v>889</v>
      </c>
      <c r="S10" s="81">
        <f>_xll.CQGXLContractData(Q10, "Bid")</f>
        <v>889</v>
      </c>
      <c r="T10" s="81">
        <f>_xll.CQGXLContractData(Q10, "Ask")</f>
        <v>891.5</v>
      </c>
      <c r="U10" s="81">
        <f>IFERROR(R10-_xll.CQGXLContractData(Q10, "Y_Settlement"),"")</f>
        <v>0.75</v>
      </c>
      <c r="V10" s="78" t="str">
        <f>L2</f>
        <v>ZSES9X</v>
      </c>
      <c r="W10" s="81" t="e">
        <f>IF(_xll.CQGXLContractData(V10, "LastTradeToday")="",NA(),_xll.CQGXLContractData(V10, "LastTradeToday"))</f>
        <v>#N/A</v>
      </c>
      <c r="X10" s="81" t="str">
        <f>IFERROR(W10-_xll.CQGXLContractData(V10, "Y_Settlement"),"")</f>
        <v/>
      </c>
      <c r="Y10" s="81" t="str">
        <f>_xll.CQGXLContractData(V10, "Bid")</f>
        <v/>
      </c>
      <c r="Z10" s="81">
        <f>_xll.CQGXLContractData(V10, "Ask")</f>
        <v>17.5</v>
      </c>
      <c r="AA10" s="81" t="e">
        <f t="shared" si="17"/>
        <v>#N/A</v>
      </c>
      <c r="AB10" s="81">
        <f t="shared" si="24"/>
        <v>889</v>
      </c>
      <c r="AC10" s="81">
        <f t="shared" si="23"/>
        <v>889</v>
      </c>
      <c r="AD10" s="81" t="e">
        <f t="shared" si="18"/>
        <v>#N/A</v>
      </c>
      <c r="AF10" s="77">
        <f t="shared" si="19"/>
        <v>889</v>
      </c>
      <c r="AG10" s="77" t="e">
        <f t="shared" si="20"/>
        <v>#N/A</v>
      </c>
      <c r="AH10" s="77" t="str">
        <f t="shared" si="21"/>
        <v>Jan 17</v>
      </c>
      <c r="AI10" s="77" t="str">
        <f t="shared" si="22"/>
        <v>Nov 15 , Mar 17</v>
      </c>
      <c r="AJ10" s="77">
        <f>_xll.CQGXLContractData(Q10, "Y_Settlement")</f>
        <v>888.25</v>
      </c>
      <c r="AK10" s="77">
        <f>_xll.CQGXLContractData(V10, "Y_Settlement")</f>
        <v>-3.5</v>
      </c>
    </row>
    <row r="11" spans="1:37" x14ac:dyDescent="0.2">
      <c r="A11" s="76" t="str">
        <f t="shared" si="1"/>
        <v>ZSEH7</v>
      </c>
      <c r="B11" s="76" t="str">
        <f t="shared" si="2"/>
        <v>Mar</v>
      </c>
      <c r="C11" s="82" t="str">
        <f t="shared" si="3"/>
        <v>H</v>
      </c>
      <c r="D11" s="77" t="str">
        <f t="shared" si="4"/>
        <v>ZSES1H</v>
      </c>
      <c r="E11" s="77" t="str">
        <f t="shared" si="5"/>
        <v>ZSES2H</v>
      </c>
      <c r="F11" s="77" t="str">
        <f t="shared" si="6"/>
        <v>ZSES3H</v>
      </c>
      <c r="G11" s="77" t="str">
        <f t="shared" si="7"/>
        <v>ZSES4H</v>
      </c>
      <c r="P11" s="78" t="str">
        <f t="shared" si="16"/>
        <v>Mar 17</v>
      </c>
      <c r="Q11" s="83" t="str">
        <f>_xll.CQGXLContractData($Q$1&amp;"?"&amp;R44,"Symbol")</f>
        <v>ZSEH7</v>
      </c>
      <c r="R11" s="81" t="e">
        <f>IF(_xll.CQGXLContractData(Q11, "LastTradeToday")="",NA(),_xll.CQGXLContractData(Q11, "LastTradeToday"))</f>
        <v>#N/A</v>
      </c>
      <c r="S11" s="81">
        <f>_xll.CQGXLContractData(Q11, "Bid")</f>
        <v>893.25</v>
      </c>
      <c r="T11" s="81">
        <f>_xll.CQGXLContractData(Q11, "Ask")</f>
        <v>895.75</v>
      </c>
      <c r="U11" s="81" t="str">
        <f>IFERROR(R11-_xll.CQGXLContractData(Q11, "Y_Settlement"),"")</f>
        <v/>
      </c>
      <c r="V11" s="78" t="str">
        <f>M2</f>
        <v>ZSES10X</v>
      </c>
      <c r="W11" s="81" t="e">
        <f>IF(_xll.CQGXLContractData(V11, "LastTradeToday")="",NA(),_xll.CQGXLContractData(V11, "LastTradeToday"))</f>
        <v>#N/A</v>
      </c>
      <c r="X11" s="81" t="str">
        <f>IFERROR(W11-_xll.CQGXLContractData(V11, "Y_Settlement"),"")</f>
        <v/>
      </c>
      <c r="Y11" s="81">
        <f>_xll.CQGXLContractData(V11, "Bid")</f>
        <v>-32.75</v>
      </c>
      <c r="Z11" s="81">
        <f>_xll.CQGXLContractData(V11, "Ask")</f>
        <v>13.5</v>
      </c>
      <c r="AA11" s="81" t="e">
        <f t="shared" si="17"/>
        <v>#N/A</v>
      </c>
      <c r="AB11" s="81" t="e">
        <f t="shared" si="24"/>
        <v>#N/A</v>
      </c>
      <c r="AC11" s="81" t="e">
        <f t="shared" si="23"/>
        <v>#N/A</v>
      </c>
      <c r="AD11" s="81" t="e">
        <f t="shared" si="18"/>
        <v>#N/A</v>
      </c>
      <c r="AF11" s="77" t="e">
        <f t="shared" si="19"/>
        <v>#N/A</v>
      </c>
      <c r="AG11" s="77" t="e">
        <f t="shared" si="20"/>
        <v>#N/A</v>
      </c>
      <c r="AH11" s="77" t="str">
        <f t="shared" si="21"/>
        <v>Mar 17</v>
      </c>
      <c r="AI11" s="77" t="str">
        <f t="shared" si="22"/>
        <v>Nov 15 , May 17</v>
      </c>
      <c r="AJ11" s="77">
        <f>_xll.CQGXLContractData(Q11, "Y_Settlement")</f>
        <v>892.5</v>
      </c>
      <c r="AK11" s="77">
        <f>_xll.CQGXLContractData(V11, "Y_Settlement")</f>
        <v>-7</v>
      </c>
    </row>
    <row r="12" spans="1:37" x14ac:dyDescent="0.2">
      <c r="A12" s="76" t="str">
        <f t="shared" si="1"/>
        <v>ZSEK7</v>
      </c>
      <c r="B12" s="76" t="str">
        <f t="shared" si="2"/>
        <v>May</v>
      </c>
      <c r="C12" s="82" t="str">
        <f t="shared" si="3"/>
        <v>K</v>
      </c>
      <c r="D12" s="77" t="str">
        <f t="shared" si="4"/>
        <v>ZSES1K</v>
      </c>
      <c r="E12" s="77" t="str">
        <f t="shared" si="5"/>
        <v>ZSES2K</v>
      </c>
      <c r="F12" s="77" t="str">
        <f t="shared" si="6"/>
        <v>ZSES3K</v>
      </c>
      <c r="P12" s="78" t="str">
        <f t="shared" si="16"/>
        <v>May 17</v>
      </c>
      <c r="Q12" s="83" t="str">
        <f>_xll.CQGXLContractData($Q$1&amp;"?"&amp;R45,"Symbol")</f>
        <v>ZSEK7</v>
      </c>
      <c r="R12" s="81">
        <f>IF(_xll.CQGXLContractData(Q12, "LastTradeToday")="",NA(),_xll.CQGXLContractData(Q12, "LastTradeToday"))</f>
        <v>900</v>
      </c>
      <c r="S12" s="81">
        <f>_xll.CQGXLContractData(Q12, "Bid")</f>
        <v>895.5</v>
      </c>
      <c r="T12" s="81">
        <f>_xll.CQGXLContractData(Q12, "Ask")</f>
        <v>900.5</v>
      </c>
      <c r="U12" s="81">
        <f>IFERROR(R12-_xll.CQGXLContractData(Q12, "Y_Settlement"),"")</f>
        <v>4</v>
      </c>
      <c r="V12" s="78" t="str">
        <f>N2</f>
        <v>ZSES11X</v>
      </c>
      <c r="W12" s="81" t="e">
        <f>IF(_xll.CQGXLContractData(V12, "LastTradeToday")="",NA(),_xll.CQGXLContractData(V12, "LastTradeToday"))</f>
        <v>#N/A</v>
      </c>
      <c r="X12" s="81" t="str">
        <f>IFERROR(W12-_xll.CQGXLContractData(V12, "Y_Settlement"),"")</f>
        <v/>
      </c>
      <c r="Y12" s="81" t="str">
        <f>_xll.CQGXLContractData(V12, "Bid")</f>
        <v/>
      </c>
      <c r="Z12" s="81">
        <f>_xll.CQGXLContractData(V12, "Ask")</f>
        <v>8.5</v>
      </c>
      <c r="AA12" s="81" t="e">
        <f t="shared" si="17"/>
        <v>#N/A</v>
      </c>
      <c r="AB12" s="81">
        <f t="shared" si="24"/>
        <v>900</v>
      </c>
      <c r="AC12" s="81">
        <f t="shared" si="23"/>
        <v>900</v>
      </c>
      <c r="AD12" s="81" t="e">
        <f t="shared" si="18"/>
        <v>#N/A</v>
      </c>
      <c r="AF12" s="77">
        <f t="shared" si="19"/>
        <v>900</v>
      </c>
      <c r="AG12" s="77" t="e">
        <f t="shared" si="20"/>
        <v>#N/A</v>
      </c>
      <c r="AH12" s="77" t="str">
        <f t="shared" si="21"/>
        <v>May 17</v>
      </c>
      <c r="AI12" s="77" t="str">
        <f t="shared" si="22"/>
        <v>Nov 15 , Jul 17</v>
      </c>
      <c r="AJ12" s="77">
        <f>_xll.CQGXLContractData(Q12, "Y_Settlement")</f>
        <v>896</v>
      </c>
      <c r="AK12" s="77">
        <f>_xll.CQGXLContractData(V12, "Y_Settlement")</f>
        <v>-12.25</v>
      </c>
    </row>
    <row r="13" spans="1:37" x14ac:dyDescent="0.2">
      <c r="A13" s="76" t="str">
        <f t="shared" ref="A13" si="25">Q13</f>
        <v>ZSEN7</v>
      </c>
      <c r="B13" s="76" t="str">
        <f t="shared" si="2"/>
        <v>Jul</v>
      </c>
      <c r="C13" s="82" t="str">
        <f t="shared" si="3"/>
        <v>N</v>
      </c>
      <c r="D13" s="77" t="str">
        <f t="shared" si="4"/>
        <v>ZSES1N</v>
      </c>
      <c r="E13" s="77" t="str">
        <f t="shared" si="5"/>
        <v>ZSES2N</v>
      </c>
      <c r="F13" s="77" t="str">
        <f t="shared" si="6"/>
        <v>ZSES3N</v>
      </c>
      <c r="P13" s="78" t="str">
        <f t="shared" si="16"/>
        <v>Jul 17</v>
      </c>
      <c r="Q13" s="83" t="str">
        <f>_xll.CQGXLContractData($Q$1&amp;"?"&amp;R46,"Symbol")</f>
        <v>ZSEN7</v>
      </c>
      <c r="R13" s="81" t="e">
        <f>IF(_xll.CQGXLContractData(Q13, "LastTradeToday")="",NA(),_xll.CQGXLContractData(Q13, "LastTradeToday"))</f>
        <v>#N/A</v>
      </c>
      <c r="S13" s="81">
        <f>_xll.CQGXLContractData(Q13, "Bid")</f>
        <v>901.5</v>
      </c>
      <c r="T13" s="81">
        <f>_xll.CQGXLContractData(Q13, "Ask")</f>
        <v>905.25</v>
      </c>
      <c r="U13" s="81" t="str">
        <f>IFERROR(R13-_xll.CQGXLContractData(Q13, "Y_Settlement"),"")</f>
        <v/>
      </c>
      <c r="V13" s="78" t="str">
        <f>O2</f>
        <v>ZSES12X</v>
      </c>
      <c r="W13" s="81" t="e">
        <f>IF(_xll.CQGXLContractData(V13, "LastTradeToday")="",NA(),_xll.CQGXLContractData(V13, "LastTradeToday"))</f>
        <v>#N/A</v>
      </c>
      <c r="X13" s="81" t="str">
        <f>IFERROR(W13-_xll.CQGXLContractData(V13, "Y_Settlement"),"")</f>
        <v/>
      </c>
      <c r="Y13" s="81" t="str">
        <f>_xll.CQGXLContractData(V13, "Bid")</f>
        <v/>
      </c>
      <c r="Z13" s="81">
        <f>_xll.CQGXLContractData(V13, "Ask")</f>
        <v>-4.5</v>
      </c>
      <c r="AA13" s="81" t="e">
        <f t="shared" si="17"/>
        <v>#N/A</v>
      </c>
      <c r="AB13" s="81" t="e">
        <f>IF(OR(S13="",T13=""),R13,(IF(OR(R13="",R13&lt;S13,R13&gt;T13),(S13+T13)/2,R13)))</f>
        <v>#N/A</v>
      </c>
      <c r="AC13" s="81" t="e">
        <f t="shared" si="23"/>
        <v>#N/A</v>
      </c>
      <c r="AD13" s="81" t="e">
        <f t="shared" si="18"/>
        <v>#N/A</v>
      </c>
      <c r="AF13" s="77" t="e">
        <f t="shared" si="19"/>
        <v>#N/A</v>
      </c>
      <c r="AG13" s="77" t="e">
        <f t="shared" si="20"/>
        <v>#N/A</v>
      </c>
      <c r="AH13" s="77" t="str">
        <f t="shared" si="21"/>
        <v>Jul 17</v>
      </c>
      <c r="AJ13" s="77">
        <f>_xll.CQGXLContractData(Q13, "Y_Settlement")</f>
        <v>901.25</v>
      </c>
      <c r="AK13" s="77">
        <f>_xll.CQGXLContractData(V13, "Y_Settlement")</f>
        <v>-10</v>
      </c>
    </row>
    <row r="14" spans="1:37" x14ac:dyDescent="0.2"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7" x14ac:dyDescent="0.2">
      <c r="P15" s="78" t="str">
        <f>LEFT(RIGHT(Q2,2),1)</f>
        <v>X</v>
      </c>
      <c r="Q15" s="78" t="str">
        <f>IF(P15="F","Jan",IF(P15="G","Feb",IF(P15="H","Mar",IF(P15="J","Apr",IF(P15="K","May",IF(P15="M","Jun",IF(P15="N","Jul",IF(P15="Q","Aug",IF(P15="U","Sep",IF(P15="V","Oct",IF(P15="X","Nov",IF(P15="Z","Dec"))))))))))))</f>
        <v>Nov</v>
      </c>
      <c r="R15" s="78"/>
      <c r="S15" s="78"/>
      <c r="T15" s="81">
        <f>IFERROR(R2-_xll.CQGXLContractData(Q2, "Y_Settlement"),"")</f>
        <v>-1.75</v>
      </c>
      <c r="U15" s="78"/>
    </row>
    <row r="16" spans="1:37" x14ac:dyDescent="0.2">
      <c r="P16" s="78" t="str">
        <f t="shared" ref="P16:P26" si="26">LEFT(RIGHT(Q3,2),1)</f>
        <v>F</v>
      </c>
      <c r="Q16" s="78" t="str">
        <f t="shared" ref="Q16:Q26" si="27">IF(P16="F","Jan",IF(P16="G","Feb",IF(P16="H","Mar",IF(P16="J","Apr",IF(P16="K","May",IF(P16="M","Jun",IF(P16="N","Jul",IF(P16="Q","Aug",IF(P16="U","Sep",IF(P16="V","Oct",IF(P16="X","Nov",IF(P16="Z","Dec"))))))))))))</f>
        <v>Jan</v>
      </c>
    </row>
    <row r="17" spans="16:36" x14ac:dyDescent="0.2">
      <c r="P17" s="78" t="str">
        <f t="shared" si="26"/>
        <v>H</v>
      </c>
      <c r="Q17" s="78" t="str">
        <f t="shared" si="27"/>
        <v>Mar</v>
      </c>
      <c r="AB17" s="84"/>
      <c r="AC17" s="84"/>
    </row>
    <row r="18" spans="16:36" x14ac:dyDescent="0.2">
      <c r="P18" s="78" t="str">
        <f t="shared" si="26"/>
        <v>K</v>
      </c>
      <c r="Q18" s="78" t="str">
        <f t="shared" si="27"/>
        <v>May</v>
      </c>
      <c r="AB18" s="84"/>
      <c r="AC18" s="84"/>
      <c r="AJ18" s="77" t="str">
        <f>_xll.CQGXLContractData("ZSE?", "Settlement")</f>
        <v/>
      </c>
    </row>
    <row r="19" spans="16:36" x14ac:dyDescent="0.2">
      <c r="P19" s="78" t="str">
        <f t="shared" si="26"/>
        <v>N</v>
      </c>
      <c r="Q19" s="78" t="str">
        <f t="shared" si="27"/>
        <v>Jul</v>
      </c>
      <c r="AB19" s="84"/>
      <c r="AC19" s="84"/>
      <c r="AJ19" s="77" t="str">
        <f>_xll.CQGXLContractData("ZSE?", "SettlementDateTime")</f>
        <v/>
      </c>
    </row>
    <row r="20" spans="16:36" x14ac:dyDescent="0.2">
      <c r="P20" s="78" t="str">
        <f t="shared" si="26"/>
        <v>Q</v>
      </c>
      <c r="Q20" s="78" t="str">
        <f t="shared" si="27"/>
        <v>Aug</v>
      </c>
      <c r="U20" s="85"/>
      <c r="AB20" s="84"/>
      <c r="AC20" s="84"/>
      <c r="AJ20" s="77">
        <f>_xll.CQGXLContractData("ZSE?", "Y_Settlement")</f>
        <v>889</v>
      </c>
    </row>
    <row r="21" spans="16:36" x14ac:dyDescent="0.2">
      <c r="P21" s="78" t="str">
        <f t="shared" si="26"/>
        <v>U</v>
      </c>
      <c r="Q21" s="78" t="str">
        <f t="shared" si="27"/>
        <v>Sep</v>
      </c>
      <c r="AB21" s="84"/>
      <c r="AC21" s="84"/>
    </row>
    <row r="22" spans="16:36" x14ac:dyDescent="0.2">
      <c r="P22" s="78" t="str">
        <f t="shared" si="26"/>
        <v>X</v>
      </c>
      <c r="Q22" s="78" t="str">
        <f t="shared" si="27"/>
        <v>Nov</v>
      </c>
      <c r="AB22" s="84"/>
      <c r="AC22" s="84"/>
    </row>
    <row r="23" spans="16:36" x14ac:dyDescent="0.2">
      <c r="P23" s="78" t="str">
        <f t="shared" si="26"/>
        <v>F</v>
      </c>
      <c r="Q23" s="78" t="str">
        <f t="shared" si="27"/>
        <v>Jan</v>
      </c>
      <c r="AB23" s="84"/>
      <c r="AC23" s="84"/>
    </row>
    <row r="24" spans="16:36" x14ac:dyDescent="0.2">
      <c r="P24" s="78" t="str">
        <f t="shared" si="26"/>
        <v>H</v>
      </c>
      <c r="Q24" s="78" t="str">
        <f t="shared" si="27"/>
        <v>Mar</v>
      </c>
      <c r="AB24" s="84"/>
      <c r="AC24" s="84"/>
    </row>
    <row r="25" spans="16:36" x14ac:dyDescent="0.2">
      <c r="P25" s="78" t="str">
        <f t="shared" si="26"/>
        <v>K</v>
      </c>
      <c r="Q25" s="78" t="str">
        <f t="shared" si="27"/>
        <v>May</v>
      </c>
    </row>
    <row r="26" spans="16:36" x14ac:dyDescent="0.2">
      <c r="P26" s="78" t="str">
        <f t="shared" si="26"/>
        <v>N</v>
      </c>
      <c r="Q26" s="78" t="str">
        <f t="shared" si="27"/>
        <v>Jul</v>
      </c>
    </row>
    <row r="34" spans="18:19" x14ac:dyDescent="0.2">
      <c r="R34" s="77" t="s">
        <v>6</v>
      </c>
    </row>
    <row r="35" spans="18:19" x14ac:dyDescent="0.2">
      <c r="R35" s="77">
        <f>IF(_xll.CQGXLContractData("ZSE?","Symbol")=_xll.CQGXLContractData("ZSE?1","Symbol"),1,2)</f>
        <v>1</v>
      </c>
      <c r="S35" s="77" t="str">
        <f>_xll.CQGXLContractData("ZSE?1","Symbol")</f>
        <v>ZSEX5</v>
      </c>
    </row>
    <row r="36" spans="18:19" x14ac:dyDescent="0.2">
      <c r="R36" s="77">
        <f>R35+1</f>
        <v>2</v>
      </c>
      <c r="S36" s="77" t="str">
        <f>_xll.CQGXLContractData("ZSE?2","Symbol")</f>
        <v>ZSEF6</v>
      </c>
    </row>
    <row r="37" spans="18:19" x14ac:dyDescent="0.2">
      <c r="R37" s="77">
        <f t="shared" ref="R37:R46" si="28">R36+1</f>
        <v>3</v>
      </c>
    </row>
    <row r="38" spans="18:19" x14ac:dyDescent="0.2">
      <c r="R38" s="77">
        <f t="shared" si="28"/>
        <v>4</v>
      </c>
    </row>
    <row r="39" spans="18:19" x14ac:dyDescent="0.2">
      <c r="R39" s="77">
        <f t="shared" si="28"/>
        <v>5</v>
      </c>
    </row>
    <row r="40" spans="18:19" x14ac:dyDescent="0.2">
      <c r="R40" s="77">
        <f t="shared" si="28"/>
        <v>6</v>
      </c>
    </row>
    <row r="41" spans="18:19" x14ac:dyDescent="0.2">
      <c r="R41" s="77">
        <f t="shared" si="28"/>
        <v>7</v>
      </c>
    </row>
    <row r="42" spans="18:19" x14ac:dyDescent="0.2">
      <c r="R42" s="77">
        <f t="shared" si="28"/>
        <v>8</v>
      </c>
    </row>
    <row r="43" spans="18:19" x14ac:dyDescent="0.2">
      <c r="R43" s="77">
        <f t="shared" si="28"/>
        <v>9</v>
      </c>
    </row>
    <row r="44" spans="18:19" x14ac:dyDescent="0.2">
      <c r="R44" s="77">
        <f t="shared" si="28"/>
        <v>10</v>
      </c>
    </row>
    <row r="45" spans="18:19" x14ac:dyDescent="0.2">
      <c r="R45" s="77">
        <f t="shared" si="28"/>
        <v>11</v>
      </c>
    </row>
    <row r="46" spans="18:19" x14ac:dyDescent="0.2">
      <c r="R46" s="77">
        <f t="shared" si="28"/>
        <v>12</v>
      </c>
    </row>
  </sheetData>
  <sheetProtection algorithmName="SHA-512" hashValue="hrJgooTfIJ6B5JmRfGzDoN9SsxEf91WqU5FNVLoQQ8RWD0hIFAlvOILHII89zj7Cu7iYPxcJkmrwTiHWFjdJNw==" saltValue="EzHI/8QlI/M5VCwqO62fuA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K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77"/>
    <col min="18" max="18" width="14.375" style="77" customWidth="1"/>
    <col min="19" max="20" width="9" style="77"/>
    <col min="21" max="21" width="17.75" style="77" customWidth="1"/>
    <col min="22" max="16384" width="9" style="77"/>
  </cols>
  <sheetData>
    <row r="1" spans="1:37" x14ac:dyDescent="0.2">
      <c r="A1" s="76"/>
      <c r="B1" s="76"/>
      <c r="C1" s="76" t="s">
        <v>2</v>
      </c>
      <c r="D1" s="77">
        <v>1</v>
      </c>
      <c r="E1" s="77">
        <v>2</v>
      </c>
      <c r="F1" s="77">
        <v>3</v>
      </c>
      <c r="G1" s="77">
        <v>4</v>
      </c>
      <c r="H1" s="77">
        <v>5</v>
      </c>
      <c r="I1" s="77">
        <v>6</v>
      </c>
      <c r="J1" s="77">
        <v>7</v>
      </c>
      <c r="K1" s="77">
        <v>8</v>
      </c>
      <c r="L1" s="77">
        <v>9</v>
      </c>
      <c r="M1" s="77">
        <v>10</v>
      </c>
      <c r="N1" s="77">
        <v>11</v>
      </c>
      <c r="O1" s="77">
        <v>12</v>
      </c>
      <c r="P1" s="78"/>
      <c r="Q1" s="79" t="s">
        <v>9</v>
      </c>
      <c r="R1" s="80" t="s">
        <v>15</v>
      </c>
      <c r="S1" s="80" t="s">
        <v>0</v>
      </c>
      <c r="T1" s="80" t="s">
        <v>1</v>
      </c>
      <c r="U1" s="78" t="s">
        <v>4</v>
      </c>
      <c r="V1" s="78"/>
      <c r="W1" s="80" t="s">
        <v>3</v>
      </c>
      <c r="X1" s="78" t="s">
        <v>4</v>
      </c>
      <c r="Y1" s="80" t="s">
        <v>0</v>
      </c>
      <c r="Z1" s="80" t="s">
        <v>1</v>
      </c>
      <c r="AA1" s="78" t="s">
        <v>5</v>
      </c>
      <c r="AB1" s="78" t="s">
        <v>5</v>
      </c>
      <c r="AC1" s="81"/>
      <c r="AD1" s="78" t="s">
        <v>5</v>
      </c>
    </row>
    <row r="2" spans="1:37" x14ac:dyDescent="0.2">
      <c r="A2" s="76" t="str">
        <f>Q2</f>
        <v>ZCEZ5</v>
      </c>
      <c r="B2" s="76" t="str">
        <f>Q15</f>
        <v>Dec</v>
      </c>
      <c r="C2" s="82" t="str">
        <f>IF(B2="Jan","F",IF(B2="Feb","G",IF(B2="Mar","H",IF(B2="Apr","J",IF(B2="May","K",IF(B2="JUN","M",IF(B2="Jul","N",IF(B2="Aug","Q",IF(B2="Sep","U",IF(B2="Oct","V",IF(B2="Nov","X",IF(B2="Dec","Z"))))))))))))</f>
        <v>Z</v>
      </c>
      <c r="D2" s="77" t="str">
        <f>$Q$1&amp;$C$1&amp;$D$1&amp;$C2</f>
        <v>ZCES1Z</v>
      </c>
      <c r="E2" s="77" t="str">
        <f>$Q$1&amp;$C$1&amp;$E$1&amp;$C2</f>
        <v>ZCES2Z</v>
      </c>
      <c r="F2" s="77" t="str">
        <f>$Q$1&amp;$C$1&amp;$F$1&amp;$C2</f>
        <v>ZCES3Z</v>
      </c>
      <c r="G2" s="77" t="str">
        <f>$Q$1&amp;$C$1&amp;$G$1&amp;$C2</f>
        <v>ZCES4Z</v>
      </c>
      <c r="H2" s="77" t="str">
        <f>$Q$1&amp;$C$1&amp;$H$1&amp;$C2</f>
        <v>ZCES5Z</v>
      </c>
      <c r="I2" s="77" t="str">
        <f>$Q$1&amp;$C$1&amp;$I$1&amp;$C2</f>
        <v>ZCES6Z</v>
      </c>
      <c r="J2" s="77" t="str">
        <f>$Q$1&amp;$C$1&amp;$J$1&amp;$C2</f>
        <v>ZCES7Z</v>
      </c>
      <c r="K2" s="77" t="str">
        <f>$Q$1&amp;$C$1&amp;$K$1&amp;$C2</f>
        <v>ZCES8Z</v>
      </c>
      <c r="L2" s="77" t="str">
        <f>$Q$1&amp;$C$1&amp;$L$1&amp;$C2</f>
        <v>ZCES9Z</v>
      </c>
      <c r="M2" s="77" t="str">
        <f>$Q$1&amp;$C$1&amp;$M$1&amp;$C2</f>
        <v>ZCES10Z</v>
      </c>
      <c r="N2" s="77" t="str">
        <f>$Q$1&amp;$C$1&amp;$N$1&amp;$C2</f>
        <v>ZCES11Z</v>
      </c>
      <c r="O2" s="77" t="str">
        <f>$Q$1&amp;$C$1&amp;$O$1&amp;$C2</f>
        <v>ZCES12Z</v>
      </c>
      <c r="P2" s="78" t="str">
        <f>Q15&amp;" 1"&amp;RIGHT(Q2,1)</f>
        <v>Dec 15</v>
      </c>
      <c r="Q2" s="83" t="str">
        <f>_xll.CQGXLContractData($Q$1&amp;"?"&amp;R35,"Symbol")</f>
        <v>ZCEZ5</v>
      </c>
      <c r="R2" s="81">
        <f>IF(_xll.CQGXLContractData(Q2, "LastTradeToday")="",NA(),_xll.CQGXLContractData(Q2, "LastTradeToday"))</f>
        <v>386.25</v>
      </c>
      <c r="S2" s="81">
        <f>_xll.CQGXLContractData(Q2, "Bid")</f>
        <v>386.25</v>
      </c>
      <c r="T2" s="81">
        <f>_xll.CQGXLContractData(Q2, "Ask")</f>
        <v>386.5</v>
      </c>
      <c r="U2" s="81">
        <f>IFERROR(R2-_xll.CQGXLContractData(Q2, "Y_Settlement"),"")</f>
        <v>-4.25</v>
      </c>
      <c r="V2" s="78" t="str">
        <f>D2</f>
        <v>ZCES1Z</v>
      </c>
      <c r="W2" s="81">
        <f>IF(_xll.CQGXLContractData(V2, "LastTradeToday")="",NA(),_xll.CQGXLContractData(V2, "LastTradeToday"))</f>
        <v>-11.5</v>
      </c>
      <c r="X2" s="81">
        <f>IFERROR(W2-_xll.CQGXLContractData(V2, "Y_Settlement"),"")</f>
        <v>-0.25</v>
      </c>
      <c r="Y2" s="81">
        <f>_xll.CQGXLContractData(V2, "Bid")</f>
        <v>-11.5</v>
      </c>
      <c r="Z2" s="81">
        <f>_xll.CQGXLContractData(V2, "Ask")</f>
        <v>-11.25</v>
      </c>
      <c r="AA2" s="81">
        <f>IF(OR(W2="",W2&lt;Y2,W2&gt;Z2),(Y2+Z2)/2,W2)</f>
        <v>-11.5</v>
      </c>
      <c r="AB2" s="81">
        <f t="shared" ref="AB2:AB7" si="0">IF(OR(S2="",T2=""),R2,(IF(OR(R2="",R2&lt;S2,R2&gt;T2),(S2+T2)/2,R2)))</f>
        <v>386.25</v>
      </c>
      <c r="AC2" s="81">
        <f>IF(OR(R2="",R2&lt;S2,R2&gt;T2),(S2+T2)/2,R2)</f>
        <v>386.25</v>
      </c>
      <c r="AD2" s="81">
        <f>IF(OR(Y2="",Z2=""),W2,(IF(OR(W2="",W2&lt;Y2,W2&gt;Z2),(Y2+Z2)/2,W2)))</f>
        <v>-11.5</v>
      </c>
      <c r="AF2" s="77">
        <f>IF(ISERROR(AC2),NA(),AC2)</f>
        <v>386.25</v>
      </c>
      <c r="AG2" s="77">
        <f>IF(ISERROR(AD2),NA(),AD2)</f>
        <v>-11.5</v>
      </c>
      <c r="AH2" s="77" t="str">
        <f>P2</f>
        <v>Dec 15</v>
      </c>
      <c r="AI2" s="77" t="str">
        <f>$P$2&amp;" , "&amp;P3</f>
        <v>Dec 15 , Mar 16</v>
      </c>
      <c r="AJ2" s="77">
        <f>_xll.CQGXLContractData(Q2, "Y_Settlement")</f>
        <v>390.5</v>
      </c>
      <c r="AK2" s="77">
        <f>_xll.CQGXLContractData(V2, "Y_Settlement")</f>
        <v>-11.25</v>
      </c>
    </row>
    <row r="3" spans="1:37" x14ac:dyDescent="0.2">
      <c r="A3" s="76" t="str">
        <f t="shared" ref="A3:A13" si="1">Q3</f>
        <v>ZCEH6</v>
      </c>
      <c r="B3" s="76" t="str">
        <f t="shared" ref="B3:B13" si="2">Q16</f>
        <v>Mar</v>
      </c>
      <c r="C3" s="82" t="str">
        <f t="shared" ref="C3:C13" si="3">IF(B3="Jan","F",IF(B3="Feb","G",IF(B3="Mar","H",IF(B3="Apr","J",IF(B3="May","K",IF(B3="JUN","M",IF(B3="Jul","N",IF(B3="Aug","Q",IF(B3="Sep","U",IF(B3="Oct","V",IF(B3="Nov","X",IF(B3="Dec","Z"))))))))))))</f>
        <v>H</v>
      </c>
      <c r="D3" s="77" t="str">
        <f t="shared" ref="D3:D13" si="4">$Q$1&amp;$C$1&amp;$D$1&amp;$C3</f>
        <v>ZCES1H</v>
      </c>
      <c r="E3" s="77" t="str">
        <f t="shared" ref="E3:E13" si="5">$Q$1&amp;$C$1&amp;$E$1&amp;$C3</f>
        <v>ZCES2H</v>
      </c>
      <c r="F3" s="77" t="str">
        <f t="shared" ref="F3:F13" si="6">$Q$1&amp;$C$1&amp;$F$1&amp;$C3</f>
        <v>ZCES3H</v>
      </c>
      <c r="G3" s="77" t="str">
        <f t="shared" ref="G3:G11" si="7">$Q$1&amp;$C$1&amp;$G$1&amp;$C3</f>
        <v>ZCES4H</v>
      </c>
      <c r="H3" s="77" t="str">
        <f t="shared" ref="H3:H10" si="8">$Q$1&amp;$C$1&amp;$H$1&amp;$C3</f>
        <v>ZCES5H</v>
      </c>
      <c r="I3" s="77" t="str">
        <f t="shared" ref="I3:I9" si="9">$Q$1&amp;$C$1&amp;$I$1&amp;$C3</f>
        <v>ZCES6H</v>
      </c>
      <c r="J3" s="77" t="str">
        <f t="shared" ref="J3:J8" si="10">$Q$1&amp;$C$1&amp;$J$1&amp;$C3</f>
        <v>ZCES7H</v>
      </c>
      <c r="K3" s="77" t="str">
        <f t="shared" ref="K3:K7" si="11">$Q$1&amp;$C$1&amp;$K$1&amp;$C3</f>
        <v>ZCES8H</v>
      </c>
      <c r="L3" s="77" t="str">
        <f t="shared" ref="L3:L6" si="12">$Q$1&amp;$C$1&amp;$L$1&amp;$C3</f>
        <v>ZCES9H</v>
      </c>
      <c r="M3" s="77" t="str">
        <f t="shared" ref="M3:M5" si="13">$Q$1&amp;$C$1&amp;$M$1&amp;$C3</f>
        <v>ZCES10H</v>
      </c>
      <c r="N3" s="77" t="str">
        <f t="shared" ref="N3:N4" si="14">$Q$1&amp;$C$1&amp;$N$1&amp;$C3</f>
        <v>ZCES11H</v>
      </c>
      <c r="O3" s="77" t="str">
        <f t="shared" ref="O3" si="15">$Q$1&amp;$C$1&amp;$O$1&amp;$C3</f>
        <v>ZCES12H</v>
      </c>
      <c r="P3" s="78" t="str">
        <f t="shared" ref="P3:P13" si="16">Q16&amp;" 1"&amp;RIGHT(Q3,1)</f>
        <v>Mar 16</v>
      </c>
      <c r="Q3" s="83" t="str">
        <f>_xll.CQGXLContractData($Q$1&amp;"?"&amp;R36,"Symbol")</f>
        <v>ZCEH6</v>
      </c>
      <c r="R3" s="81">
        <f>IF(_xll.CQGXLContractData(Q3, "LastTradeToday")="",NA(),_xll.CQGXLContractData(Q3, "LastTradeToday"))</f>
        <v>397.5</v>
      </c>
      <c r="S3" s="81">
        <f>_xll.CQGXLContractData(Q3, "Bid")</f>
        <v>397.5</v>
      </c>
      <c r="T3" s="81">
        <f>_xll.CQGXLContractData(Q3, "Ask")</f>
        <v>397.75</v>
      </c>
      <c r="U3" s="81">
        <f>IFERROR(R3-_xll.CQGXLContractData(Q3, "Y_Settlement"),"")</f>
        <v>-4.25</v>
      </c>
      <c r="V3" s="78" t="str">
        <f>E2</f>
        <v>ZCES2Z</v>
      </c>
      <c r="W3" s="81">
        <f>IF(_xll.CQGXLContractData(V3, "LastTradeToday")="",NA(),_xll.CQGXLContractData(V3, "LastTradeToday"))</f>
        <v>-18.25</v>
      </c>
      <c r="X3" s="81">
        <f>IFERROR(W3-_xll.CQGXLContractData(V3, "Y_Settlement"),"")</f>
        <v>0.25</v>
      </c>
      <c r="Y3" s="81">
        <f>_xll.CQGXLContractData(V3, "Bid")</f>
        <v>-18.5</v>
      </c>
      <c r="Z3" s="81">
        <f>_xll.CQGXLContractData(V3, "Ask")</f>
        <v>-18.25</v>
      </c>
      <c r="AA3" s="81">
        <f t="shared" ref="AA3:AA13" si="17">IF(OR(W3="",W3&lt;Y3,W3&gt;Z3),(Y3+Z3)/2,W3)</f>
        <v>-18.25</v>
      </c>
      <c r="AB3" s="81">
        <f t="shared" si="0"/>
        <v>397.5</v>
      </c>
      <c r="AC3" s="81">
        <f>IF(OR(R3="",R3&lt;S3,R3&gt;T3),(S3+T3)/2,R3)</f>
        <v>397.5</v>
      </c>
      <c r="AD3" s="81">
        <f t="shared" ref="AD3:AD13" si="18">IF(OR(Y3="",Z3=""),W3,(IF(OR(W3="",W3&lt;Y3,W3&gt;Z3),(Y3+Z3)/2,W3)))</f>
        <v>-18.25</v>
      </c>
      <c r="AF3" s="77">
        <f t="shared" ref="AF3:AG13" si="19">IF(ISERROR(AC3),NA(),AC3)</f>
        <v>397.5</v>
      </c>
      <c r="AG3" s="77">
        <f t="shared" si="19"/>
        <v>-18.25</v>
      </c>
      <c r="AH3" s="77" t="str">
        <f t="shared" ref="AH3:AH13" si="20">P3</f>
        <v>Mar 16</v>
      </c>
      <c r="AI3" s="77" t="str">
        <f t="shared" ref="AI3:AI12" si="21">$P$2&amp;" , "&amp;P4</f>
        <v>Dec 15 , May 16</v>
      </c>
      <c r="AJ3" s="77">
        <f>_xll.CQGXLContractData(Q3, "Y_Settlement")</f>
        <v>401.75</v>
      </c>
      <c r="AK3" s="77">
        <f>_xll.CQGXLContractData(V3, "Y_Settlement")</f>
        <v>-18.5</v>
      </c>
    </row>
    <row r="4" spans="1:37" x14ac:dyDescent="0.2">
      <c r="A4" s="76" t="str">
        <f t="shared" si="1"/>
        <v>ZCEK6</v>
      </c>
      <c r="B4" s="76" t="str">
        <f t="shared" si="2"/>
        <v>May</v>
      </c>
      <c r="C4" s="82" t="str">
        <f t="shared" si="3"/>
        <v>K</v>
      </c>
      <c r="D4" s="77" t="str">
        <f t="shared" si="4"/>
        <v>ZCES1K</v>
      </c>
      <c r="E4" s="77" t="str">
        <f t="shared" si="5"/>
        <v>ZCES2K</v>
      </c>
      <c r="F4" s="77" t="str">
        <f t="shared" si="6"/>
        <v>ZCES3K</v>
      </c>
      <c r="G4" s="77" t="str">
        <f t="shared" si="7"/>
        <v>ZCES4K</v>
      </c>
      <c r="H4" s="77" t="str">
        <f t="shared" si="8"/>
        <v>ZCES5K</v>
      </c>
      <c r="I4" s="77" t="str">
        <f t="shared" si="9"/>
        <v>ZCES6K</v>
      </c>
      <c r="J4" s="77" t="str">
        <f t="shared" si="10"/>
        <v>ZCES7K</v>
      </c>
      <c r="K4" s="77" t="str">
        <f t="shared" si="11"/>
        <v>ZCES8K</v>
      </c>
      <c r="L4" s="77" t="str">
        <f t="shared" si="12"/>
        <v>ZCES9K</v>
      </c>
      <c r="M4" s="77" t="str">
        <f t="shared" si="13"/>
        <v>ZCES10K</v>
      </c>
      <c r="N4" s="77" t="str">
        <f t="shared" si="14"/>
        <v>ZCES11K</v>
      </c>
      <c r="P4" s="78" t="str">
        <f t="shared" si="16"/>
        <v>May 16</v>
      </c>
      <c r="Q4" s="83" t="str">
        <f>_xll.CQGXLContractData($Q$1&amp;"?"&amp;R37,"Symbol")</f>
        <v>ZCEK6</v>
      </c>
      <c r="R4" s="81">
        <f>IF(_xll.CQGXLContractData(Q4, "LastTradeToday")="",NA(),_xll.CQGXLContractData(Q4, "LastTradeToday"))</f>
        <v>404.75</v>
      </c>
      <c r="S4" s="81">
        <f>_xll.CQGXLContractData(Q4, "Bid")</f>
        <v>404.5</v>
      </c>
      <c r="T4" s="81">
        <f>_xll.CQGXLContractData(Q4, "Ask")</f>
        <v>404.75</v>
      </c>
      <c r="U4" s="81">
        <f>IFERROR(R4-_xll.CQGXLContractData(Q4, "Y_Settlement"),"")</f>
        <v>-4.25</v>
      </c>
      <c r="V4" s="78" t="str">
        <f>F2</f>
        <v>ZCES3Z</v>
      </c>
      <c r="W4" s="81">
        <f>IF(_xll.CQGXLContractData(V4, "LastTradeToday")="",NA(),_xll.CQGXLContractData(V4, "LastTradeToday"))</f>
        <v>-23.25</v>
      </c>
      <c r="X4" s="81">
        <f>IFERROR(W4-_xll.CQGXLContractData(V4, "Y_Settlement"),"")</f>
        <v>-0.25</v>
      </c>
      <c r="Y4" s="81">
        <f>_xll.CQGXLContractData(V4, "Bid")</f>
        <v>-23.5</v>
      </c>
      <c r="Z4" s="81">
        <f>_xll.CQGXLContractData(V4, "Ask")</f>
        <v>-23.25</v>
      </c>
      <c r="AA4" s="81">
        <f t="shared" si="17"/>
        <v>-23.25</v>
      </c>
      <c r="AB4" s="81">
        <f t="shared" si="0"/>
        <v>404.75</v>
      </c>
      <c r="AC4" s="81">
        <f t="shared" ref="AC4:AC13" si="22">IF(OR(R4="",R4&lt;S4,R4&gt;T4),(S4+T4)/2,R4)</f>
        <v>404.75</v>
      </c>
      <c r="AD4" s="81">
        <f t="shared" si="18"/>
        <v>-23.25</v>
      </c>
      <c r="AF4" s="77">
        <f t="shared" si="19"/>
        <v>404.75</v>
      </c>
      <c r="AG4" s="77">
        <f t="shared" si="19"/>
        <v>-23.25</v>
      </c>
      <c r="AH4" s="77" t="str">
        <f t="shared" si="20"/>
        <v>May 16</v>
      </c>
      <c r="AI4" s="77" t="str">
        <f t="shared" si="21"/>
        <v>Dec 15 , Jul 16</v>
      </c>
      <c r="AJ4" s="77">
        <f>_xll.CQGXLContractData(Q4, "Y_Settlement")</f>
        <v>409</v>
      </c>
      <c r="AK4" s="77">
        <f>_xll.CQGXLContractData(V4, "Y_Settlement")</f>
        <v>-23</v>
      </c>
    </row>
    <row r="5" spans="1:37" x14ac:dyDescent="0.2">
      <c r="A5" s="76" t="str">
        <f t="shared" si="1"/>
        <v>ZCEN6</v>
      </c>
      <c r="B5" s="76" t="str">
        <f t="shared" si="2"/>
        <v>Jul</v>
      </c>
      <c r="C5" s="82" t="str">
        <f t="shared" si="3"/>
        <v>N</v>
      </c>
      <c r="D5" s="77" t="str">
        <f t="shared" si="4"/>
        <v>ZCES1N</v>
      </c>
      <c r="E5" s="77" t="str">
        <f t="shared" si="5"/>
        <v>ZCES2N</v>
      </c>
      <c r="F5" s="77" t="str">
        <f t="shared" si="6"/>
        <v>ZCES3N</v>
      </c>
      <c r="G5" s="77" t="str">
        <f t="shared" si="7"/>
        <v>ZCES4N</v>
      </c>
      <c r="H5" s="77" t="str">
        <f t="shared" si="8"/>
        <v>ZCES5N</v>
      </c>
      <c r="I5" s="77" t="str">
        <f t="shared" si="9"/>
        <v>ZCES6N</v>
      </c>
      <c r="J5" s="77" t="str">
        <f t="shared" si="10"/>
        <v>ZCES7N</v>
      </c>
      <c r="K5" s="77" t="str">
        <f t="shared" si="11"/>
        <v>ZCES8N</v>
      </c>
      <c r="L5" s="77" t="str">
        <f t="shared" si="12"/>
        <v>ZCES9N</v>
      </c>
      <c r="M5" s="77" t="str">
        <f t="shared" si="13"/>
        <v>ZCES10N</v>
      </c>
      <c r="P5" s="78" t="str">
        <f t="shared" si="16"/>
        <v>Jul 16</v>
      </c>
      <c r="Q5" s="83" t="str">
        <f>_xll.CQGXLContractData($Q$1&amp;"?"&amp;R38,"Symbol")</f>
        <v>ZCEN6</v>
      </c>
      <c r="R5" s="81">
        <f>IF(_xll.CQGXLContractData(Q5, "LastTradeToday")="",NA(),_xll.CQGXLContractData(Q5, "LastTradeToday"))</f>
        <v>409.5</v>
      </c>
      <c r="S5" s="81">
        <f>_xll.CQGXLContractData(Q5, "Bid")</f>
        <v>409.5</v>
      </c>
      <c r="T5" s="81">
        <f>_xll.CQGXLContractData(Q5, "Ask")</f>
        <v>409.75</v>
      </c>
      <c r="U5" s="81">
        <f>IFERROR(R5-_xll.CQGXLContractData(Q5, "Y_Settlement"),"")</f>
        <v>-4</v>
      </c>
      <c r="V5" s="78" t="str">
        <f>G2</f>
        <v>ZCES4Z</v>
      </c>
      <c r="W5" s="81">
        <f>IF(_xll.CQGXLContractData(V5, "LastTradeToday")="",NA(),_xll.CQGXLContractData(V5, "LastTradeToday"))</f>
        <v>-15.5</v>
      </c>
      <c r="X5" s="81">
        <f>IFERROR(W5-_xll.CQGXLContractData(V5, "Y_Settlement"),"")</f>
        <v>-0.75</v>
      </c>
      <c r="Y5" s="81">
        <f>_xll.CQGXLContractData(V5, "Bid")</f>
        <v>-15.5</v>
      </c>
      <c r="Z5" s="81">
        <f>_xll.CQGXLContractData(V5, "Ask")</f>
        <v>-15.25</v>
      </c>
      <c r="AA5" s="81">
        <f t="shared" si="17"/>
        <v>-15.5</v>
      </c>
      <c r="AB5" s="81">
        <f t="shared" si="0"/>
        <v>409.5</v>
      </c>
      <c r="AC5" s="81">
        <f t="shared" si="22"/>
        <v>409.5</v>
      </c>
      <c r="AD5" s="81">
        <f t="shared" si="18"/>
        <v>-15.5</v>
      </c>
      <c r="AF5" s="77">
        <f t="shared" si="19"/>
        <v>409.5</v>
      </c>
      <c r="AG5" s="77">
        <f t="shared" si="19"/>
        <v>-15.5</v>
      </c>
      <c r="AH5" s="77" t="str">
        <f t="shared" si="20"/>
        <v>Jul 16</v>
      </c>
      <c r="AI5" s="77" t="str">
        <f t="shared" si="21"/>
        <v>Dec 15 , Sep 16</v>
      </c>
      <c r="AJ5" s="77">
        <f>_xll.CQGXLContractData(Q5, "Y_Settlement")</f>
        <v>413.5</v>
      </c>
      <c r="AK5" s="77">
        <f>_xll.CQGXLContractData(V5, "Y_Settlement")</f>
        <v>-14.75</v>
      </c>
    </row>
    <row r="6" spans="1:37" x14ac:dyDescent="0.2">
      <c r="A6" s="76" t="str">
        <f t="shared" si="1"/>
        <v>ZCEU6</v>
      </c>
      <c r="B6" s="76" t="str">
        <f t="shared" si="2"/>
        <v>Sep</v>
      </c>
      <c r="C6" s="82" t="str">
        <f t="shared" si="3"/>
        <v>U</v>
      </c>
      <c r="D6" s="77" t="str">
        <f t="shared" si="4"/>
        <v>ZCES1U</v>
      </c>
      <c r="E6" s="77" t="str">
        <f t="shared" si="5"/>
        <v>ZCES2U</v>
      </c>
      <c r="F6" s="77" t="str">
        <f t="shared" si="6"/>
        <v>ZCES3U</v>
      </c>
      <c r="G6" s="77" t="str">
        <f t="shared" si="7"/>
        <v>ZCES4U</v>
      </c>
      <c r="H6" s="77" t="str">
        <f t="shared" si="8"/>
        <v>ZCES5U</v>
      </c>
      <c r="I6" s="77" t="str">
        <f t="shared" si="9"/>
        <v>ZCES6U</v>
      </c>
      <c r="J6" s="77" t="str">
        <f t="shared" si="10"/>
        <v>ZCES7U</v>
      </c>
      <c r="K6" s="77" t="str">
        <f t="shared" si="11"/>
        <v>ZCES8U</v>
      </c>
      <c r="L6" s="77" t="str">
        <f t="shared" si="12"/>
        <v>ZCES9U</v>
      </c>
      <c r="P6" s="78" t="str">
        <f t="shared" si="16"/>
        <v>Sep 16</v>
      </c>
      <c r="Q6" s="83" t="str">
        <f>_xll.CQGXLContractData($Q$1&amp;"?"&amp;R39,"Symbol")</f>
        <v>ZCEU6</v>
      </c>
      <c r="R6" s="81">
        <f>IF(_xll.CQGXLContractData(Q6, "LastTradeToday")="",NA(),_xll.CQGXLContractData(Q6, "LastTradeToday"))</f>
        <v>401.75</v>
      </c>
      <c r="S6" s="81">
        <f>_xll.CQGXLContractData(Q6, "Bid")</f>
        <v>401.75</v>
      </c>
      <c r="T6" s="81">
        <f>_xll.CQGXLContractData(Q6, "Ask")</f>
        <v>402</v>
      </c>
      <c r="U6" s="81">
        <f>IFERROR(R6-_xll.CQGXLContractData(Q6, "Y_Settlement"),"")</f>
        <v>-3.5</v>
      </c>
      <c r="V6" s="78" t="str">
        <f>H2</f>
        <v>ZCES5Z</v>
      </c>
      <c r="W6" s="81">
        <f>IF(_xll.CQGXLContractData(V6, "LastTradeToday")="",NA(),_xll.CQGXLContractData(V6, "LastTradeToday"))</f>
        <v>-21.5</v>
      </c>
      <c r="X6" s="81">
        <f>IFERROR(W6-_xll.CQGXLContractData(V6, "Y_Settlement"),"")</f>
        <v>-1</v>
      </c>
      <c r="Y6" s="81">
        <f>_xll.CQGXLContractData(V6, "Bid")</f>
        <v>-21.5</v>
      </c>
      <c r="Z6" s="81">
        <f>_xll.CQGXLContractData(V6, "Ask")</f>
        <v>-21.25</v>
      </c>
      <c r="AA6" s="81">
        <f t="shared" si="17"/>
        <v>-21.5</v>
      </c>
      <c r="AB6" s="81">
        <f t="shared" si="0"/>
        <v>401.75</v>
      </c>
      <c r="AC6" s="81">
        <f t="shared" si="22"/>
        <v>401.75</v>
      </c>
      <c r="AD6" s="81">
        <f t="shared" si="18"/>
        <v>-21.5</v>
      </c>
      <c r="AF6" s="77">
        <f t="shared" si="19"/>
        <v>401.75</v>
      </c>
      <c r="AG6" s="77">
        <f t="shared" si="19"/>
        <v>-21.5</v>
      </c>
      <c r="AH6" s="77" t="str">
        <f t="shared" si="20"/>
        <v>Sep 16</v>
      </c>
      <c r="AI6" s="77" t="str">
        <f t="shared" si="21"/>
        <v>Dec 15 , Dec 16</v>
      </c>
      <c r="AJ6" s="77">
        <f>_xll.CQGXLContractData(Q6, "Y_Settlement")</f>
        <v>405.25</v>
      </c>
      <c r="AK6" s="77">
        <f>_xll.CQGXLContractData(V6, "Y_Settlement")</f>
        <v>-20.5</v>
      </c>
    </row>
    <row r="7" spans="1:37" x14ac:dyDescent="0.2">
      <c r="A7" s="76" t="str">
        <f t="shared" si="1"/>
        <v>ZCEZ6</v>
      </c>
      <c r="B7" s="76" t="str">
        <f t="shared" si="2"/>
        <v>Dec</v>
      </c>
      <c r="C7" s="82" t="str">
        <f t="shared" si="3"/>
        <v>Z</v>
      </c>
      <c r="D7" s="77" t="str">
        <f t="shared" si="4"/>
        <v>ZCES1Z</v>
      </c>
      <c r="E7" s="77" t="str">
        <f t="shared" si="5"/>
        <v>ZCES2Z</v>
      </c>
      <c r="F7" s="77" t="str">
        <f t="shared" si="6"/>
        <v>ZCES3Z</v>
      </c>
      <c r="G7" s="77" t="str">
        <f t="shared" si="7"/>
        <v>ZCES4Z</v>
      </c>
      <c r="H7" s="77" t="str">
        <f t="shared" si="8"/>
        <v>ZCES5Z</v>
      </c>
      <c r="I7" s="77" t="str">
        <f t="shared" si="9"/>
        <v>ZCES6Z</v>
      </c>
      <c r="J7" s="77" t="str">
        <f t="shared" si="10"/>
        <v>ZCES7Z</v>
      </c>
      <c r="K7" s="77" t="str">
        <f t="shared" si="11"/>
        <v>ZCES8Z</v>
      </c>
      <c r="P7" s="78" t="str">
        <f t="shared" si="16"/>
        <v>Dec 16</v>
      </c>
      <c r="Q7" s="83" t="str">
        <f>_xll.CQGXLContractData($Q$1&amp;"?"&amp;R40,"Symbol")</f>
        <v>ZCEZ6</v>
      </c>
      <c r="R7" s="81">
        <f>IF(_xll.CQGXLContractData(Q7, "LastTradeToday")="",NA(),_xll.CQGXLContractData(Q7, "LastTradeToday"))</f>
        <v>407.75</v>
      </c>
      <c r="S7" s="81">
        <f>_xll.CQGXLContractData(Q7, "Bid")</f>
        <v>407.75</v>
      </c>
      <c r="T7" s="81">
        <f>_xll.CQGXLContractData(Q7, "Ask")</f>
        <v>408</v>
      </c>
      <c r="U7" s="81">
        <f>IFERROR(R7-_xll.CQGXLContractData(Q7, "Y_Settlement"),"")</f>
        <v>-3.25</v>
      </c>
      <c r="V7" s="78" t="str">
        <f>I2</f>
        <v>ZCES6Z</v>
      </c>
      <c r="W7" s="81" t="e">
        <f>IF(_xll.CQGXLContractData(V7, "LastTradeToday")="",NA(),_xll.CQGXLContractData(V7, "LastTradeToday"))</f>
        <v>#N/A</v>
      </c>
      <c r="X7" s="81" t="str">
        <f>IFERROR(W7-_xll.CQGXLContractData(V7, "Y_Settlement"),"")</f>
        <v/>
      </c>
      <c r="Y7" s="81">
        <f>_xll.CQGXLContractData(V7, "Bid")</f>
        <v>-33</v>
      </c>
      <c r="Z7" s="81">
        <f>_xll.CQGXLContractData(V7, "Ask")</f>
        <v>-30.5</v>
      </c>
      <c r="AA7" s="81" t="e">
        <f t="shared" si="17"/>
        <v>#N/A</v>
      </c>
      <c r="AB7" s="81">
        <f t="shared" si="0"/>
        <v>407.75</v>
      </c>
      <c r="AC7" s="81">
        <f t="shared" si="22"/>
        <v>407.75</v>
      </c>
      <c r="AD7" s="81" t="e">
        <f>IF(OR(Y7="",Z7=""),W7,(IF(OR(W7="",W7&lt;Y7,W7&gt;Z7),(Y7+Z7)/2,W7)))</f>
        <v>#N/A</v>
      </c>
      <c r="AF7" s="77">
        <f t="shared" si="19"/>
        <v>407.75</v>
      </c>
      <c r="AG7" s="77" t="e">
        <f t="shared" si="19"/>
        <v>#N/A</v>
      </c>
      <c r="AH7" s="77" t="str">
        <f t="shared" si="20"/>
        <v>Dec 16</v>
      </c>
      <c r="AI7" s="77" t="str">
        <f t="shared" si="21"/>
        <v>Dec 15 , Mar 17</v>
      </c>
      <c r="AJ7" s="77">
        <f>_xll.CQGXLContractData(Q7, "Y_Settlement")</f>
        <v>411</v>
      </c>
      <c r="AK7" s="77">
        <f>_xll.CQGXLContractData(V7, "Y_Settlement")</f>
        <v>-30.75</v>
      </c>
    </row>
    <row r="8" spans="1:37" x14ac:dyDescent="0.2">
      <c r="A8" s="76" t="str">
        <f t="shared" si="1"/>
        <v>ZCEH7</v>
      </c>
      <c r="B8" s="76" t="str">
        <f t="shared" si="2"/>
        <v>Mar</v>
      </c>
      <c r="C8" s="82" t="str">
        <f t="shared" si="3"/>
        <v>H</v>
      </c>
      <c r="D8" s="77" t="str">
        <f t="shared" si="4"/>
        <v>ZCES1H</v>
      </c>
      <c r="E8" s="77" t="str">
        <f t="shared" si="5"/>
        <v>ZCES2H</v>
      </c>
      <c r="F8" s="77" t="str">
        <f t="shared" si="6"/>
        <v>ZCES3H</v>
      </c>
      <c r="G8" s="77" t="str">
        <f t="shared" si="7"/>
        <v>ZCES4H</v>
      </c>
      <c r="H8" s="77" t="str">
        <f t="shared" si="8"/>
        <v>ZCES5H</v>
      </c>
      <c r="I8" s="77" t="str">
        <f t="shared" si="9"/>
        <v>ZCES6H</v>
      </c>
      <c r="J8" s="77" t="str">
        <f t="shared" si="10"/>
        <v>ZCES7H</v>
      </c>
      <c r="P8" s="78" t="str">
        <f t="shared" si="16"/>
        <v>Mar 17</v>
      </c>
      <c r="Q8" s="83" t="str">
        <f>_xll.CQGXLContractData($Q$1&amp;"?"&amp;R41,"Symbol")</f>
        <v>ZCEH7</v>
      </c>
      <c r="R8" s="81">
        <f>IF(_xll.CQGXLContractData(Q8, "LastTradeToday")="",NA(),_xll.CQGXLContractData(Q8, "LastTradeToday"))</f>
        <v>420</v>
      </c>
      <c r="S8" s="81">
        <f>_xll.CQGXLContractData(Q8, "Bid")</f>
        <v>417.25</v>
      </c>
      <c r="T8" s="81">
        <f>_xll.CQGXLContractData(Q8, "Ask")</f>
        <v>418</v>
      </c>
      <c r="U8" s="81">
        <f>IFERROR(R8-_xll.CQGXLContractData(Q8, "Y_Settlement"),"")</f>
        <v>-1.25</v>
      </c>
      <c r="V8" s="78" t="str">
        <f>J2</f>
        <v>ZCES7Z</v>
      </c>
      <c r="W8" s="81" t="e">
        <f>IF(_xll.CQGXLContractData(V8, "LastTradeToday")="",NA(),_xll.CQGXLContractData(V8, "LastTradeToday"))</f>
        <v>#N/A</v>
      </c>
      <c r="X8" s="81" t="str">
        <f>IFERROR(W8-_xll.CQGXLContractData(V8, "Y_Settlement"),"")</f>
        <v/>
      </c>
      <c r="Y8" s="81">
        <f>_xll.CQGXLContractData(V8, "Bid")</f>
        <v>-41</v>
      </c>
      <c r="Z8" s="81">
        <f>_xll.CQGXLContractData(V8, "Ask")</f>
        <v>-33</v>
      </c>
      <c r="AA8" s="81" t="e">
        <f t="shared" si="17"/>
        <v>#N/A</v>
      </c>
      <c r="AB8" s="81">
        <f>IF(OR(S8="",T8=""),R8,(IF(OR(R8="",R8&lt;S8,R8&gt;T8),(S8+T8)/2,R8)))</f>
        <v>417.625</v>
      </c>
      <c r="AC8" s="81">
        <f t="shared" si="22"/>
        <v>417.625</v>
      </c>
      <c r="AD8" s="81" t="e">
        <f t="shared" si="18"/>
        <v>#N/A</v>
      </c>
      <c r="AF8" s="77">
        <f t="shared" si="19"/>
        <v>417.625</v>
      </c>
      <c r="AG8" s="77" t="e">
        <f t="shared" si="19"/>
        <v>#N/A</v>
      </c>
      <c r="AH8" s="77" t="str">
        <f t="shared" si="20"/>
        <v>Mar 17</v>
      </c>
      <c r="AI8" s="77" t="str">
        <f t="shared" si="21"/>
        <v>Dec 15 , May 17</v>
      </c>
      <c r="AJ8" s="77">
        <f>_xll.CQGXLContractData(Q8, "Y_Settlement")</f>
        <v>421.25</v>
      </c>
      <c r="AK8" s="77">
        <f>_xll.CQGXLContractData(V8, "Y_Settlement")</f>
        <v>-36.5</v>
      </c>
    </row>
    <row r="9" spans="1:37" x14ac:dyDescent="0.2">
      <c r="A9" s="76" t="str">
        <f t="shared" si="1"/>
        <v>ZCEK7</v>
      </c>
      <c r="B9" s="76" t="str">
        <f t="shared" si="2"/>
        <v>May</v>
      </c>
      <c r="C9" s="82" t="str">
        <f t="shared" si="3"/>
        <v>K</v>
      </c>
      <c r="D9" s="77" t="str">
        <f t="shared" si="4"/>
        <v>ZCES1K</v>
      </c>
      <c r="E9" s="77" t="str">
        <f t="shared" si="5"/>
        <v>ZCES2K</v>
      </c>
      <c r="F9" s="77" t="str">
        <f t="shared" si="6"/>
        <v>ZCES3K</v>
      </c>
      <c r="G9" s="77" t="str">
        <f t="shared" si="7"/>
        <v>ZCES4K</v>
      </c>
      <c r="H9" s="77" t="str">
        <f t="shared" si="8"/>
        <v>ZCES5K</v>
      </c>
      <c r="I9" s="77" t="str">
        <f t="shared" si="9"/>
        <v>ZCES6K</v>
      </c>
      <c r="P9" s="78" t="str">
        <f t="shared" si="16"/>
        <v>May 17</v>
      </c>
      <c r="Q9" s="83" t="str">
        <f>_xll.CQGXLContractData($Q$1&amp;"?"&amp;R42,"Symbol")</f>
        <v>ZCEK7</v>
      </c>
      <c r="R9" s="81" t="e">
        <f>IF(_xll.CQGXLContractData(Q9, "LastTradeToday")="",NA(),_xll.CQGXLContractData(Q9, "LastTradeToday"))</f>
        <v>#N/A</v>
      </c>
      <c r="S9" s="81">
        <f>_xll.CQGXLContractData(Q9, "Bid")</f>
        <v>423</v>
      </c>
      <c r="T9" s="81">
        <f>_xll.CQGXLContractData(Q9, "Ask")</f>
        <v>424</v>
      </c>
      <c r="U9" s="81" t="str">
        <f>IFERROR(R9-_xll.CQGXLContractData(Q9, "Y_Settlement"),"")</f>
        <v/>
      </c>
      <c r="V9" s="78" t="str">
        <f>K2</f>
        <v>ZCES8Z</v>
      </c>
      <c r="W9" s="81" t="e">
        <f>IF(_xll.CQGXLContractData(V9, "LastTradeToday")="",NA(),_xll.CQGXLContractData(V9, "LastTradeToday"))</f>
        <v>#N/A</v>
      </c>
      <c r="X9" s="81" t="str">
        <f>IFERROR(W9-_xll.CQGXLContractData(V9, "Y_Settlement"),"")</f>
        <v/>
      </c>
      <c r="Y9" s="81">
        <f>_xll.CQGXLContractData(V9, "Bid")</f>
        <v>-43</v>
      </c>
      <c r="Z9" s="81">
        <f>_xll.CQGXLContractData(V9, "Ask")</f>
        <v>-37</v>
      </c>
      <c r="AA9" s="81" t="e">
        <f t="shared" si="17"/>
        <v>#N/A</v>
      </c>
      <c r="AB9" s="81" t="e">
        <f t="shared" ref="AB9:AB12" si="23">IF(OR(S9="",T9=""),R9,(IF(OR(R9="",R9&lt;S9,R9&gt;T9),(S9+T9)/2,R9)))</f>
        <v>#N/A</v>
      </c>
      <c r="AC9" s="81" t="e">
        <f t="shared" si="22"/>
        <v>#N/A</v>
      </c>
      <c r="AD9" s="81" t="e">
        <f t="shared" si="18"/>
        <v>#N/A</v>
      </c>
      <c r="AF9" s="77" t="e">
        <f t="shared" si="19"/>
        <v>#N/A</v>
      </c>
      <c r="AG9" s="77" t="e">
        <f t="shared" si="19"/>
        <v>#N/A</v>
      </c>
      <c r="AH9" s="77" t="str">
        <f t="shared" si="20"/>
        <v>May 17</v>
      </c>
      <c r="AI9" s="77" t="str">
        <f t="shared" si="21"/>
        <v>Dec 15 , Jul 17</v>
      </c>
      <c r="AJ9" s="77">
        <f>_xll.CQGXLContractData(Q9, "Y_Settlement")</f>
        <v>427</v>
      </c>
      <c r="AK9" s="77">
        <f>_xll.CQGXLContractData(V9, "Y_Settlement")</f>
        <v>-40.25</v>
      </c>
    </row>
    <row r="10" spans="1:37" x14ac:dyDescent="0.2">
      <c r="A10" s="76" t="str">
        <f t="shared" si="1"/>
        <v>ZCEN7</v>
      </c>
      <c r="B10" s="76" t="str">
        <f t="shared" si="2"/>
        <v>Jul</v>
      </c>
      <c r="C10" s="82" t="str">
        <f t="shared" si="3"/>
        <v>N</v>
      </c>
      <c r="D10" s="77" t="str">
        <f t="shared" si="4"/>
        <v>ZCES1N</v>
      </c>
      <c r="E10" s="77" t="str">
        <f t="shared" si="5"/>
        <v>ZCES2N</v>
      </c>
      <c r="F10" s="77" t="str">
        <f t="shared" si="6"/>
        <v>ZCES3N</v>
      </c>
      <c r="G10" s="77" t="str">
        <f t="shared" si="7"/>
        <v>ZCES4N</v>
      </c>
      <c r="H10" s="77" t="str">
        <f t="shared" si="8"/>
        <v>ZCES5N</v>
      </c>
      <c r="P10" s="78" t="str">
        <f t="shared" si="16"/>
        <v>Jul 17</v>
      </c>
      <c r="Q10" s="83" t="str">
        <f>_xll.CQGXLContractData($Q$1&amp;"?"&amp;R43,"Symbol")</f>
        <v>ZCEN7</v>
      </c>
      <c r="R10" s="81" t="e">
        <f>IF(_xll.CQGXLContractData(Q10, "LastTradeToday")="",NA(),_xll.CQGXLContractData(Q10, "LastTradeToday"))</f>
        <v>#N/A</v>
      </c>
      <c r="S10" s="81">
        <f>_xll.CQGXLContractData(Q10, "Bid")</f>
        <v>427</v>
      </c>
      <c r="T10" s="81">
        <f>_xll.CQGXLContractData(Q10, "Ask")</f>
        <v>428.25</v>
      </c>
      <c r="U10" s="81" t="str">
        <f>IFERROR(R10-_xll.CQGXLContractData(Q10, "Y_Settlement"),"")</f>
        <v/>
      </c>
      <c r="V10" s="78" t="str">
        <f>L2</f>
        <v>ZCES9Z</v>
      </c>
      <c r="W10" s="81" t="e">
        <f>IF(_xll.CQGXLContractData(V10, "LastTradeToday")="",NA(),_xll.CQGXLContractData(V10, "LastTradeToday"))</f>
        <v>#N/A</v>
      </c>
      <c r="X10" s="81" t="str">
        <f>IFERROR(W10-_xll.CQGXLContractData(V10, "Y_Settlement"),"")</f>
        <v/>
      </c>
      <c r="Y10" s="81" t="str">
        <f>_xll.CQGXLContractData(V10, "Bid")</f>
        <v/>
      </c>
      <c r="Z10" s="81">
        <f>_xll.CQGXLContractData(V10, "Ask")</f>
        <v>-2.5</v>
      </c>
      <c r="AA10" s="81" t="e">
        <f t="shared" si="17"/>
        <v>#N/A</v>
      </c>
      <c r="AB10" s="81" t="e">
        <f t="shared" si="23"/>
        <v>#N/A</v>
      </c>
      <c r="AC10" s="81" t="e">
        <f t="shared" si="22"/>
        <v>#N/A</v>
      </c>
      <c r="AD10" s="81" t="e">
        <f t="shared" si="18"/>
        <v>#N/A</v>
      </c>
      <c r="AF10" s="77" t="e">
        <f t="shared" si="19"/>
        <v>#N/A</v>
      </c>
      <c r="AG10" s="77" t="e">
        <f t="shared" si="19"/>
        <v>#N/A</v>
      </c>
      <c r="AH10" s="77" t="str">
        <f t="shared" si="20"/>
        <v>Jul 17</v>
      </c>
      <c r="AI10" s="77" t="str">
        <f t="shared" si="21"/>
        <v>Dec 15 , Sep 17</v>
      </c>
      <c r="AJ10" s="77">
        <f>_xll.CQGXLContractData(Q10, "Y_Settlement")</f>
        <v>430.75</v>
      </c>
      <c r="AK10" s="77">
        <f>_xll.CQGXLContractData(V10, "Y_Settlement")</f>
        <v>-28</v>
      </c>
    </row>
    <row r="11" spans="1:37" x14ac:dyDescent="0.2">
      <c r="A11" s="76" t="str">
        <f t="shared" si="1"/>
        <v>ZCEU7</v>
      </c>
      <c r="B11" s="76" t="str">
        <f t="shared" si="2"/>
        <v>Sep</v>
      </c>
      <c r="C11" s="82" t="str">
        <f t="shared" si="3"/>
        <v>U</v>
      </c>
      <c r="D11" s="77" t="str">
        <f t="shared" si="4"/>
        <v>ZCES1U</v>
      </c>
      <c r="E11" s="77" t="str">
        <f t="shared" si="5"/>
        <v>ZCES2U</v>
      </c>
      <c r="F11" s="77" t="str">
        <f t="shared" si="6"/>
        <v>ZCES3U</v>
      </c>
      <c r="G11" s="77" t="str">
        <f t="shared" si="7"/>
        <v>ZCES4U</v>
      </c>
      <c r="P11" s="78" t="str">
        <f t="shared" si="16"/>
        <v>Sep 17</v>
      </c>
      <c r="Q11" s="83" t="str">
        <f>_xll.CQGXLContractData($Q$1&amp;"?"&amp;R44,"Symbol")</f>
        <v>ZCEU7</v>
      </c>
      <c r="R11" s="81" t="e">
        <f>IF(_xll.CQGXLContractData(Q11, "LastTradeToday")="",NA(),_xll.CQGXLContractData(Q11, "LastTradeToday"))</f>
        <v>#N/A</v>
      </c>
      <c r="S11" s="81">
        <f>_xll.CQGXLContractData(Q11, "Bid")</f>
        <v>413.25</v>
      </c>
      <c r="T11" s="81">
        <f>_xll.CQGXLContractData(Q11, "Ask")</f>
        <v>419.75</v>
      </c>
      <c r="U11" s="81" t="str">
        <f>IFERROR(R11-_xll.CQGXLContractData(Q11, "Y_Settlement"),"")</f>
        <v/>
      </c>
      <c r="V11" s="78" t="str">
        <f>M2</f>
        <v>ZCES10Z</v>
      </c>
      <c r="W11" s="81" t="e">
        <f>IF(_xll.CQGXLContractData(V11, "LastTradeToday")="",NA(),_xll.CQGXLContractData(V11, "LastTradeToday"))</f>
        <v>#N/A</v>
      </c>
      <c r="X11" s="81" t="str">
        <f>IFERROR(W11-_xll.CQGXLContractData(V11, "Y_Settlement"),"")</f>
        <v/>
      </c>
      <c r="Y11" s="81">
        <f>_xll.CQGXLContractData(V11, "Bid")</f>
        <v>-30.75</v>
      </c>
      <c r="Z11" s="81">
        <f>_xll.CQGXLContractData(V11, "Ask")</f>
        <v>-15.5</v>
      </c>
      <c r="AA11" s="81" t="e">
        <f t="shared" si="17"/>
        <v>#N/A</v>
      </c>
      <c r="AB11" s="81" t="e">
        <f t="shared" si="23"/>
        <v>#N/A</v>
      </c>
      <c r="AC11" s="81" t="e">
        <f t="shared" si="22"/>
        <v>#N/A</v>
      </c>
      <c r="AD11" s="81" t="e">
        <f t="shared" si="18"/>
        <v>#N/A</v>
      </c>
      <c r="AF11" s="77" t="e">
        <f t="shared" si="19"/>
        <v>#N/A</v>
      </c>
      <c r="AG11" s="77" t="e">
        <f t="shared" si="19"/>
        <v>#N/A</v>
      </c>
      <c r="AH11" s="77" t="str">
        <f t="shared" si="20"/>
        <v>Sep 17</v>
      </c>
      <c r="AI11" s="77" t="str">
        <f t="shared" si="21"/>
        <v>Dec 15 , Dec 17</v>
      </c>
      <c r="AJ11" s="77">
        <f>_xll.CQGXLContractData(Q11, "Y_Settlement")</f>
        <v>418.5</v>
      </c>
      <c r="AK11" s="77">
        <f>_xll.CQGXLContractData(V11, "Y_Settlement")</f>
        <v>-22.75</v>
      </c>
    </row>
    <row r="12" spans="1:37" x14ac:dyDescent="0.2">
      <c r="A12" s="76" t="str">
        <f t="shared" si="1"/>
        <v>ZCEZ7</v>
      </c>
      <c r="B12" s="76" t="str">
        <f t="shared" si="2"/>
        <v>Dec</v>
      </c>
      <c r="C12" s="82" t="str">
        <f t="shared" si="3"/>
        <v>Z</v>
      </c>
      <c r="D12" s="77" t="str">
        <f t="shared" si="4"/>
        <v>ZCES1Z</v>
      </c>
      <c r="E12" s="77" t="str">
        <f t="shared" si="5"/>
        <v>ZCES2Z</v>
      </c>
      <c r="F12" s="77" t="str">
        <f t="shared" si="6"/>
        <v>ZCES3Z</v>
      </c>
      <c r="P12" s="78" t="str">
        <f t="shared" si="16"/>
        <v>Dec 17</v>
      </c>
      <c r="Q12" s="83" t="str">
        <f>_xll.CQGXLContractData($Q$1&amp;"?"&amp;R45,"Symbol")</f>
        <v>ZCEZ7</v>
      </c>
      <c r="R12" s="81">
        <f>IF(_xll.CQGXLContractData(Q12, "LastTradeToday")="",NA(),_xll.CQGXLContractData(Q12, "LastTradeToday"))</f>
        <v>410</v>
      </c>
      <c r="S12" s="81">
        <f>_xll.CQGXLContractData(Q12, "Bid")</f>
        <v>409.75</v>
      </c>
      <c r="T12" s="81">
        <f>_xll.CQGXLContractData(Q12, "Ask")</f>
        <v>412.5</v>
      </c>
      <c r="U12" s="81">
        <f>IFERROR(R12-_xll.CQGXLContractData(Q12, "Y_Settlement"),"")</f>
        <v>-3.25</v>
      </c>
      <c r="V12" s="78" t="str">
        <f>N2</f>
        <v>ZCES11Z</v>
      </c>
      <c r="W12" s="81" t="e">
        <f>IF(_xll.CQGXLContractData(V12, "LastTradeToday")="",NA(),_xll.CQGXLContractData(V12, "LastTradeToday"))</f>
        <v>#N/A</v>
      </c>
      <c r="X12" s="81" t="str">
        <f>IFERROR(W12-_xll.CQGXLContractData(V12, "Y_Settlement"),"")</f>
        <v/>
      </c>
      <c r="Y12" s="81" t="str">
        <f>_xll.CQGXLContractData(V12, "Bid")</f>
        <v/>
      </c>
      <c r="Z12" s="81" t="str">
        <f>_xll.CQGXLContractData(V12, "Ask")</f>
        <v/>
      </c>
      <c r="AA12" s="81" t="e">
        <f t="shared" si="17"/>
        <v>#N/A</v>
      </c>
      <c r="AB12" s="81">
        <f t="shared" si="23"/>
        <v>410</v>
      </c>
      <c r="AC12" s="81">
        <f t="shared" si="22"/>
        <v>410</v>
      </c>
      <c r="AD12" s="81" t="e">
        <f t="shared" si="18"/>
        <v>#N/A</v>
      </c>
      <c r="AF12" s="77">
        <f t="shared" si="19"/>
        <v>410</v>
      </c>
      <c r="AG12" s="77" t="e">
        <f t="shared" si="19"/>
        <v>#N/A</v>
      </c>
      <c r="AH12" s="77" t="str">
        <f t="shared" si="20"/>
        <v>Dec 17</v>
      </c>
      <c r="AI12" s="77" t="str">
        <f t="shared" si="21"/>
        <v>Dec 15 , Mar 18</v>
      </c>
      <c r="AJ12" s="77">
        <f>_xll.CQGXLContractData(Q12, "Y_Settlement")</f>
        <v>413.25</v>
      </c>
      <c r="AK12" s="77" t="str">
        <f>_xll.CQGXLContractData(V12, "Y_Settlement")</f>
        <v/>
      </c>
    </row>
    <row r="13" spans="1:37" x14ac:dyDescent="0.2">
      <c r="A13" s="76" t="str">
        <f t="shared" si="1"/>
        <v>ZCEH8</v>
      </c>
      <c r="B13" s="76" t="str">
        <f t="shared" si="2"/>
        <v>Mar</v>
      </c>
      <c r="C13" s="82" t="str">
        <f t="shared" si="3"/>
        <v>H</v>
      </c>
      <c r="D13" s="77" t="str">
        <f t="shared" si="4"/>
        <v>ZCES1H</v>
      </c>
      <c r="E13" s="77" t="str">
        <f t="shared" si="5"/>
        <v>ZCES2H</v>
      </c>
      <c r="F13" s="77" t="str">
        <f t="shared" si="6"/>
        <v>ZCES3H</v>
      </c>
      <c r="P13" s="78" t="str">
        <f t="shared" si="16"/>
        <v>Mar 18</v>
      </c>
      <c r="Q13" s="83" t="str">
        <f>_xll.CQGXLContractData($Q$1&amp;"?"&amp;R46,"Symbol")</f>
        <v>ZCEH8</v>
      </c>
      <c r="R13" s="81" t="e">
        <f>IF(_xll.CQGXLContractData(Q13, "LastTradeToday")="",NA(),_xll.CQGXLContractData(Q13, "LastTradeToday"))</f>
        <v>#N/A</v>
      </c>
      <c r="S13" s="81" t="str">
        <f>_xll.CQGXLContractData(Q13, "Bid")</f>
        <v/>
      </c>
      <c r="T13" s="81" t="str">
        <f>_xll.CQGXLContractData(Q13, "Ask")</f>
        <v/>
      </c>
      <c r="U13" s="81" t="str">
        <f>IFERROR(R13-_xll.CQGXLContractData(Q13, "Y_Settlement"),"")</f>
        <v/>
      </c>
      <c r="V13" s="78" t="str">
        <f>O2</f>
        <v>ZCES12Z</v>
      </c>
      <c r="W13" s="81" t="e">
        <f>IF(_xll.CQGXLContractData(V13, "LastTradeToday")="",NA(),_xll.CQGXLContractData(V13, "LastTradeToday"))</f>
        <v>#N/A</v>
      </c>
      <c r="X13" s="81" t="str">
        <f>IFERROR(W13-_xll.CQGXLContractData(V13, "Y_Settlement"),"")</f>
        <v/>
      </c>
      <c r="Y13" s="81" t="str">
        <f>_xll.CQGXLContractData(V13, "Bid")</f>
        <v/>
      </c>
      <c r="Z13" s="81" t="str">
        <f>_xll.CQGXLContractData(V13, "Ask")</f>
        <v/>
      </c>
      <c r="AA13" s="81" t="e">
        <f t="shared" si="17"/>
        <v>#N/A</v>
      </c>
      <c r="AB13" s="81" t="e">
        <f>IF(OR(S13="",T13=""),R13,(IF(OR(R13="",R13&lt;S13,R13&gt;T13),(S13+T13)/2,R13)))</f>
        <v>#N/A</v>
      </c>
      <c r="AC13" s="81" t="e">
        <f t="shared" si="22"/>
        <v>#N/A</v>
      </c>
      <c r="AD13" s="81" t="e">
        <f t="shared" si="18"/>
        <v>#N/A</v>
      </c>
      <c r="AF13" s="77" t="e">
        <f t="shared" si="19"/>
        <v>#N/A</v>
      </c>
      <c r="AG13" s="77" t="e">
        <f t="shared" si="19"/>
        <v>#N/A</v>
      </c>
      <c r="AH13" s="77" t="str">
        <f t="shared" si="20"/>
        <v>Mar 18</v>
      </c>
      <c r="AJ13" s="77" t="str">
        <f>_xll.CQGXLContractData(Q13, "Y_Settlement")</f>
        <v/>
      </c>
      <c r="AK13" s="77" t="str">
        <f>_xll.CQGXLContractData(V13, "Y_Settlement")</f>
        <v/>
      </c>
    </row>
    <row r="14" spans="1:37" x14ac:dyDescent="0.2"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7" x14ac:dyDescent="0.2">
      <c r="P15" s="78" t="str">
        <f>LEFT(RIGHT(Q2,2),1)</f>
        <v>Z</v>
      </c>
      <c r="Q15" s="78" t="str">
        <f>IF(P15="F","Jan",IF(P15="G","Feb",IF(P15="H","Mar",IF(P15="J","Apr",IF(P15="K","May",IF(P15="M","Jun",IF(P15="N","Jul",IF(P15="Q","Aug",IF(P15="U","Sep",IF(P15="V","Oct",IF(P15="X","Nov",IF(P15="Z","Dec"))))))))))))</f>
        <v>Dec</v>
      </c>
      <c r="R15" s="78"/>
      <c r="S15" s="78"/>
      <c r="T15" s="81"/>
      <c r="U15" s="78"/>
    </row>
    <row r="16" spans="1:37" x14ac:dyDescent="0.2">
      <c r="P16" s="78" t="str">
        <f t="shared" ref="P16:P26" si="24">LEFT(RIGHT(Q3,2),1)</f>
        <v>H</v>
      </c>
      <c r="Q16" s="78" t="str">
        <f t="shared" ref="Q16:Q26" si="25">IF(P16="F","Jan",IF(P16="G","Feb",IF(P16="H","Mar",IF(P16="J","Apr",IF(P16="K","May",IF(P16="M","Jun",IF(P16="N","Jul",IF(P16="Q","Aug",IF(P16="U","Sep",IF(P16="V","Oct",IF(P16="X","Nov",IF(P16="Z","Dec"))))))))))))</f>
        <v>Mar</v>
      </c>
    </row>
    <row r="17" spans="16:29" x14ac:dyDescent="0.2">
      <c r="P17" s="78" t="str">
        <f t="shared" si="24"/>
        <v>K</v>
      </c>
      <c r="Q17" s="78" t="str">
        <f t="shared" si="25"/>
        <v>May</v>
      </c>
      <c r="AB17" s="84"/>
      <c r="AC17" s="84"/>
    </row>
    <row r="18" spans="16:29" x14ac:dyDescent="0.2">
      <c r="P18" s="78" t="str">
        <f t="shared" si="24"/>
        <v>N</v>
      </c>
      <c r="Q18" s="78" t="str">
        <f t="shared" si="25"/>
        <v>Jul</v>
      </c>
      <c r="AB18" s="84"/>
      <c r="AC18" s="84"/>
    </row>
    <row r="19" spans="16:29" x14ac:dyDescent="0.2">
      <c r="P19" s="78" t="str">
        <f t="shared" si="24"/>
        <v>U</v>
      </c>
      <c r="Q19" s="78" t="str">
        <f t="shared" si="25"/>
        <v>Sep</v>
      </c>
      <c r="AB19" s="84"/>
      <c r="AC19" s="84"/>
    </row>
    <row r="20" spans="16:29" x14ac:dyDescent="0.2">
      <c r="P20" s="78" t="str">
        <f t="shared" si="24"/>
        <v>Z</v>
      </c>
      <c r="Q20" s="78" t="str">
        <f t="shared" si="25"/>
        <v>Dec</v>
      </c>
      <c r="U20" s="85"/>
      <c r="AB20" s="84"/>
      <c r="AC20" s="84"/>
    </row>
    <row r="21" spans="16:29" x14ac:dyDescent="0.2">
      <c r="P21" s="78" t="str">
        <f t="shared" si="24"/>
        <v>H</v>
      </c>
      <c r="Q21" s="78" t="str">
        <f t="shared" si="25"/>
        <v>Mar</v>
      </c>
      <c r="AB21" s="84"/>
      <c r="AC21" s="84"/>
    </row>
    <row r="22" spans="16:29" x14ac:dyDescent="0.2">
      <c r="P22" s="78" t="str">
        <f t="shared" si="24"/>
        <v>K</v>
      </c>
      <c r="Q22" s="78" t="str">
        <f t="shared" si="25"/>
        <v>May</v>
      </c>
      <c r="AB22" s="84"/>
      <c r="AC22" s="84"/>
    </row>
    <row r="23" spans="16:29" x14ac:dyDescent="0.2">
      <c r="P23" s="78" t="str">
        <f t="shared" si="24"/>
        <v>N</v>
      </c>
      <c r="Q23" s="78" t="str">
        <f t="shared" si="25"/>
        <v>Jul</v>
      </c>
      <c r="AB23" s="84"/>
      <c r="AC23" s="84"/>
    </row>
    <row r="24" spans="16:29" x14ac:dyDescent="0.2">
      <c r="P24" s="78" t="str">
        <f t="shared" si="24"/>
        <v>U</v>
      </c>
      <c r="Q24" s="78" t="str">
        <f t="shared" si="25"/>
        <v>Sep</v>
      </c>
      <c r="AB24" s="84"/>
      <c r="AC24" s="84"/>
    </row>
    <row r="25" spans="16:29" x14ac:dyDescent="0.2">
      <c r="P25" s="78" t="str">
        <f t="shared" si="24"/>
        <v>Z</v>
      </c>
      <c r="Q25" s="78" t="str">
        <f t="shared" si="25"/>
        <v>Dec</v>
      </c>
    </row>
    <row r="26" spans="16:29" x14ac:dyDescent="0.2">
      <c r="P26" s="78" t="str">
        <f t="shared" si="24"/>
        <v>H</v>
      </c>
      <c r="Q26" s="78" t="str">
        <f t="shared" si="25"/>
        <v>Mar</v>
      </c>
    </row>
    <row r="34" spans="18:19" x14ac:dyDescent="0.2">
      <c r="R34" s="77" t="s">
        <v>6</v>
      </c>
    </row>
    <row r="35" spans="18:19" x14ac:dyDescent="0.2">
      <c r="R35" s="77">
        <f>IF(_xll.CQGXLContractData("ZCE?","Symbol")=_xll.CQGXLContractData("ZCE?1","Symbol"),1,2)</f>
        <v>1</v>
      </c>
      <c r="S35" s="77" t="str">
        <f>_xll.CQGXLContractData("ZCE?1","Symbol")</f>
        <v>ZCEZ5</v>
      </c>
    </row>
    <row r="36" spans="18:19" x14ac:dyDescent="0.2">
      <c r="R36" s="77">
        <f>R35+1</f>
        <v>2</v>
      </c>
      <c r="S36" s="77" t="str">
        <f>_xll.CQGXLContractData("ZCE?2","Symbol")</f>
        <v>ZCEH6</v>
      </c>
    </row>
    <row r="37" spans="18:19" x14ac:dyDescent="0.2">
      <c r="R37" s="77">
        <f t="shared" ref="R37:R46" si="26">R36+1</f>
        <v>3</v>
      </c>
    </row>
    <row r="38" spans="18:19" x14ac:dyDescent="0.2">
      <c r="R38" s="77">
        <f t="shared" si="26"/>
        <v>4</v>
      </c>
    </row>
    <row r="39" spans="18:19" x14ac:dyDescent="0.2">
      <c r="R39" s="77">
        <f t="shared" si="26"/>
        <v>5</v>
      </c>
    </row>
    <row r="40" spans="18:19" x14ac:dyDescent="0.2">
      <c r="R40" s="77">
        <f t="shared" si="26"/>
        <v>6</v>
      </c>
    </row>
    <row r="41" spans="18:19" x14ac:dyDescent="0.2">
      <c r="R41" s="77">
        <f t="shared" si="26"/>
        <v>7</v>
      </c>
    </row>
    <row r="42" spans="18:19" x14ac:dyDescent="0.2">
      <c r="R42" s="77">
        <f t="shared" si="26"/>
        <v>8</v>
      </c>
    </row>
    <row r="43" spans="18:19" x14ac:dyDescent="0.2">
      <c r="R43" s="77">
        <f t="shared" si="26"/>
        <v>9</v>
      </c>
    </row>
    <row r="44" spans="18:19" x14ac:dyDescent="0.2">
      <c r="R44" s="77">
        <f t="shared" si="26"/>
        <v>10</v>
      </c>
    </row>
    <row r="45" spans="18:19" x14ac:dyDescent="0.2">
      <c r="R45" s="77">
        <f t="shared" si="26"/>
        <v>11</v>
      </c>
    </row>
    <row r="46" spans="18:19" x14ac:dyDescent="0.2">
      <c r="R46" s="77">
        <f t="shared" si="26"/>
        <v>12</v>
      </c>
    </row>
  </sheetData>
  <sheetProtection algorithmName="SHA-512" hashValue="B0fziWVlX5JzKzxDDqQ96PiQ5KyVPSqURoLsnw/ulDHFFJeS5F2vtqb6WZRwNwZwTPAeURs/2HOTfc3fh160rg==" saltValue="oYr5vc19YYyD0ev9OHDGyw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AK46"/>
  <sheetViews>
    <sheetView showRowColHeaders="0" workbookViewId="0">
      <selection sqref="A1:XFD1048576"/>
    </sheetView>
  </sheetViews>
  <sheetFormatPr defaultColWidth="9" defaultRowHeight="14.25" x14ac:dyDescent="0.2"/>
  <cols>
    <col min="1" max="17" width="9" style="77"/>
    <col min="18" max="18" width="14.375" style="77" customWidth="1"/>
    <col min="19" max="20" width="9" style="77"/>
    <col min="21" max="21" width="17.75" style="77" customWidth="1"/>
    <col min="22" max="16384" width="9" style="77"/>
  </cols>
  <sheetData>
    <row r="1" spans="1:37" x14ac:dyDescent="0.2">
      <c r="A1" s="76"/>
      <c r="B1" s="76"/>
      <c r="C1" s="76" t="s">
        <v>2</v>
      </c>
      <c r="D1" s="77">
        <v>1</v>
      </c>
      <c r="E1" s="77">
        <v>2</v>
      </c>
      <c r="F1" s="77">
        <v>3</v>
      </c>
      <c r="G1" s="77">
        <v>4</v>
      </c>
      <c r="H1" s="77">
        <v>5</v>
      </c>
      <c r="I1" s="77">
        <v>6</v>
      </c>
      <c r="J1" s="77">
        <v>7</v>
      </c>
      <c r="K1" s="77">
        <v>8</v>
      </c>
      <c r="L1" s="77">
        <v>9</v>
      </c>
      <c r="M1" s="77">
        <v>10</v>
      </c>
      <c r="N1" s="77">
        <v>11</v>
      </c>
      <c r="O1" s="77">
        <v>12</v>
      </c>
      <c r="P1" s="78"/>
      <c r="Q1" s="79" t="s">
        <v>10</v>
      </c>
      <c r="R1" s="80" t="s">
        <v>15</v>
      </c>
      <c r="S1" s="80" t="s">
        <v>0</v>
      </c>
      <c r="T1" s="80" t="s">
        <v>1</v>
      </c>
      <c r="U1" s="78" t="s">
        <v>4</v>
      </c>
      <c r="V1" s="78"/>
      <c r="W1" s="80" t="s">
        <v>3</v>
      </c>
      <c r="X1" s="78" t="s">
        <v>4</v>
      </c>
      <c r="Y1" s="80" t="s">
        <v>0</v>
      </c>
      <c r="Z1" s="80" t="s">
        <v>1</v>
      </c>
      <c r="AA1" s="78" t="s">
        <v>5</v>
      </c>
      <c r="AB1" s="78" t="s">
        <v>5</v>
      </c>
      <c r="AC1" s="81"/>
      <c r="AD1" s="78" t="s">
        <v>5</v>
      </c>
    </row>
    <row r="2" spans="1:37" x14ac:dyDescent="0.2">
      <c r="A2" s="76" t="str">
        <f>Q2</f>
        <v>ZWAZ5</v>
      </c>
      <c r="B2" s="76" t="str">
        <f>Q15</f>
        <v>Dec</v>
      </c>
      <c r="C2" s="82" t="str">
        <f>IF(B2="Jan","F",IF(B2="Feb","G",IF(B2="Mar","H",IF(B2="Apr","J",IF(B2="May","K",IF(B2="JUN","M",IF(B2="Jul","N",IF(B2="Aug","Q",IF(B2="Sep","U",IF(B2="Oct","V",IF(B2="Nov","X",IF(B2="Dec","Z"))))))))))))</f>
        <v>Z</v>
      </c>
      <c r="D2" s="77" t="str">
        <f>$Q$1&amp;$C$1&amp;$D$1&amp;$C2</f>
        <v>ZWAS1Z</v>
      </c>
      <c r="E2" s="77" t="str">
        <f>$Q$1&amp;$C$1&amp;$E$1&amp;$C2</f>
        <v>ZWAS2Z</v>
      </c>
      <c r="F2" s="77" t="str">
        <f>$Q$1&amp;$C$1&amp;$F$1&amp;$C2</f>
        <v>ZWAS3Z</v>
      </c>
      <c r="G2" s="77" t="str">
        <f>$Q$1&amp;$C$1&amp;$G$1&amp;$C2</f>
        <v>ZWAS4Z</v>
      </c>
      <c r="H2" s="77" t="str">
        <f>$Q$1&amp;$C$1&amp;$H$1&amp;$C2</f>
        <v>ZWAS5Z</v>
      </c>
      <c r="I2" s="77" t="str">
        <f>$Q$1&amp;$C$1&amp;$I$1&amp;$C2</f>
        <v>ZWAS6Z</v>
      </c>
      <c r="J2" s="77" t="str">
        <f>$Q$1&amp;$C$1&amp;$J$1&amp;$C2</f>
        <v>ZWAS7Z</v>
      </c>
      <c r="K2" s="77" t="str">
        <f>$Q$1&amp;$C$1&amp;$K$1&amp;$C2</f>
        <v>ZWAS8Z</v>
      </c>
      <c r="L2" s="77" t="str">
        <f>$Q$1&amp;$C$1&amp;$L$1&amp;$C2</f>
        <v>ZWAS9Z</v>
      </c>
      <c r="M2" s="77" t="str">
        <f>$Q$1&amp;$C$1&amp;$M$1&amp;$C2</f>
        <v>ZWAS10Z</v>
      </c>
      <c r="N2" s="77" t="str">
        <f>$Q$1&amp;$C$1&amp;$N$1&amp;$C2</f>
        <v>ZWAS11Z</v>
      </c>
      <c r="O2" s="77" t="str">
        <f>$Q$1&amp;$C$1&amp;$O$1&amp;$C2</f>
        <v>ZWAS12Z</v>
      </c>
      <c r="P2" s="78" t="str">
        <f>Q15&amp;" 1"&amp;RIGHT(Q2,1)</f>
        <v>Dec 15</v>
      </c>
      <c r="Q2" s="83" t="str">
        <f>_xll.CQGXLContractData($Q$1&amp;"?"&amp;R35,"Symbol")</f>
        <v>ZWAZ5</v>
      </c>
      <c r="R2" s="81">
        <f>IF(_xll.CQGXLContractData(Q2, "LastTradeToday")="",NA(),_xll.CQGXLContractData(Q2, "LastTradeToday"))</f>
        <v>486.5</v>
      </c>
      <c r="S2" s="81">
        <f>_xll.CQGXLContractData(Q2, "Bid")</f>
        <v>486.25</v>
      </c>
      <c r="T2" s="81">
        <f>_xll.CQGXLContractData(Q2, "Ask")</f>
        <v>486.5</v>
      </c>
      <c r="U2" s="81">
        <f>IFERROR(R2-_xll.CQGXLContractData(Q2, "Y_Settlement"),"")</f>
        <v>-8.25</v>
      </c>
      <c r="V2" s="78" t="str">
        <f>D2</f>
        <v>ZWAS1Z</v>
      </c>
      <c r="W2" s="81">
        <f>IF(_xll.CQGXLContractData(V2, "LastTradeToday")="",NA(),_xll.CQGXLContractData(V2, "LastTradeToday"))</f>
        <v>-7.5</v>
      </c>
      <c r="X2" s="81">
        <f>IFERROR(W2-_xll.CQGXLContractData(V2, "Y_Settlement"),"")</f>
        <v>0.25</v>
      </c>
      <c r="Y2" s="81">
        <f>_xll.CQGXLContractData(V2, "Bid")</f>
        <v>-7.5</v>
      </c>
      <c r="Z2" s="81">
        <f>_xll.CQGXLContractData(V2, "Ask")</f>
        <v>-7.25</v>
      </c>
      <c r="AA2" s="81">
        <f>IF(OR(W2="",W2&lt;Y2,W2&gt;Z2),(Y2+Z2)/2,W2)</f>
        <v>-7.5</v>
      </c>
      <c r="AB2" s="81">
        <f t="shared" ref="AB2:AB7" si="0">IF(OR(S2="",T2=""),R2,(IF(OR(R2="",R2&lt;S2,R2&gt;T2),(S2+T2)/2,R2)))</f>
        <v>486.5</v>
      </c>
      <c r="AC2" s="81">
        <f>IF(OR(R2="",R2&lt;S2,R2&gt;T2),(S2+T2)/2,R2)</f>
        <v>486.5</v>
      </c>
      <c r="AD2" s="81">
        <f>IF(OR(Y2="",Z2=""),W2,(IF(OR(W2="",W2&lt;Y2,W2&gt;Z2),(Y2+Z2)/2,W2)))</f>
        <v>-7.5</v>
      </c>
      <c r="AF2" s="77">
        <f>IF(ISERROR(AC2),NA(),AC2)</f>
        <v>486.5</v>
      </c>
      <c r="AG2" s="77">
        <f>IF(ISERROR(AD2),NA(),AD2)</f>
        <v>-7.5</v>
      </c>
      <c r="AH2" s="77" t="str">
        <f>P2</f>
        <v>Dec 15</v>
      </c>
      <c r="AI2" s="77" t="str">
        <f>$P$2&amp;" , "&amp;P3</f>
        <v>Dec 15 , Mar 16</v>
      </c>
      <c r="AJ2" s="77">
        <f>_xll.CQGXLContractData(Q2, "Y_Settlement")</f>
        <v>494.75</v>
      </c>
      <c r="AK2" s="77">
        <f>_xll.CQGXLContractData(V2, "Y_Settlement")</f>
        <v>-7.75</v>
      </c>
    </row>
    <row r="3" spans="1:37" x14ac:dyDescent="0.2">
      <c r="A3" s="76" t="str">
        <f t="shared" ref="A3:A13" si="1">Q3</f>
        <v>ZWAH6</v>
      </c>
      <c r="B3" s="76" t="str">
        <f t="shared" ref="B3:B13" si="2">Q16</f>
        <v>Mar</v>
      </c>
      <c r="C3" s="82" t="str">
        <f t="shared" ref="C3:C13" si="3">IF(B3="Jan","F",IF(B3="Feb","G",IF(B3="Mar","H",IF(B3="Apr","J",IF(B3="May","K",IF(B3="JUN","M",IF(B3="Jul","N",IF(B3="Aug","Q",IF(B3="Sep","U",IF(B3="Oct","V",IF(B3="Nov","X",IF(B3="Dec","Z"))))))))))))</f>
        <v>H</v>
      </c>
      <c r="D3" s="77" t="str">
        <f t="shared" ref="D3:D13" si="4">$Q$1&amp;$C$1&amp;$D$1&amp;$C3</f>
        <v>ZWAS1H</v>
      </c>
      <c r="E3" s="77" t="str">
        <f t="shared" ref="E3:E13" si="5">$Q$1&amp;$C$1&amp;$E$1&amp;$C3</f>
        <v>ZWAS2H</v>
      </c>
      <c r="F3" s="77" t="str">
        <f t="shared" ref="F3:F13" si="6">$Q$1&amp;$C$1&amp;$F$1&amp;$C3</f>
        <v>ZWAS3H</v>
      </c>
      <c r="G3" s="77" t="str">
        <f t="shared" ref="G3:G11" si="7">$Q$1&amp;$C$1&amp;$G$1&amp;$C3</f>
        <v>ZWAS4H</v>
      </c>
      <c r="H3" s="77" t="str">
        <f t="shared" ref="H3:H10" si="8">$Q$1&amp;$C$1&amp;$H$1&amp;$C3</f>
        <v>ZWAS5H</v>
      </c>
      <c r="I3" s="77" t="str">
        <f t="shared" ref="I3:I9" si="9">$Q$1&amp;$C$1&amp;$I$1&amp;$C3</f>
        <v>ZWAS6H</v>
      </c>
      <c r="J3" s="77" t="str">
        <f t="shared" ref="J3:J8" si="10">$Q$1&amp;$C$1&amp;$J$1&amp;$C3</f>
        <v>ZWAS7H</v>
      </c>
      <c r="K3" s="77" t="str">
        <f t="shared" ref="K3:K7" si="11">$Q$1&amp;$C$1&amp;$K$1&amp;$C3</f>
        <v>ZWAS8H</v>
      </c>
      <c r="L3" s="77" t="str">
        <f t="shared" ref="L3:L6" si="12">$Q$1&amp;$C$1&amp;$L$1&amp;$C3</f>
        <v>ZWAS9H</v>
      </c>
      <c r="M3" s="77" t="str">
        <f t="shared" ref="M3:M5" si="13">$Q$1&amp;$C$1&amp;$M$1&amp;$C3</f>
        <v>ZWAS10H</v>
      </c>
      <c r="N3" s="77" t="str">
        <f t="shared" ref="N3:N4" si="14">$Q$1&amp;$C$1&amp;$N$1&amp;$C3</f>
        <v>ZWAS11H</v>
      </c>
      <c r="O3" s="77" t="str">
        <f t="shared" ref="O3" si="15">$Q$1&amp;$C$1&amp;$O$1&amp;$C3</f>
        <v>ZWAS12H</v>
      </c>
      <c r="P3" s="78" t="str">
        <f t="shared" ref="P3:P13" si="16">Q16&amp;" 1"&amp;RIGHT(Q3,1)</f>
        <v>Mar 16</v>
      </c>
      <c r="Q3" s="83" t="str">
        <f>_xll.CQGXLContractData($Q$1&amp;"?"&amp;R36,"Symbol")</f>
        <v>ZWAH6</v>
      </c>
      <c r="R3" s="81">
        <f>IF(_xll.CQGXLContractData(Q3, "LastTradeToday")="",NA(),_xll.CQGXLContractData(Q3, "LastTradeToday"))</f>
        <v>493.75</v>
      </c>
      <c r="S3" s="81">
        <f>_xll.CQGXLContractData(Q3, "Bid")</f>
        <v>493.5</v>
      </c>
      <c r="T3" s="81">
        <f>_xll.CQGXLContractData(Q3, "Ask")</f>
        <v>494</v>
      </c>
      <c r="U3" s="81">
        <f>IFERROR(R3-_xll.CQGXLContractData(Q3, "Y_Settlement"),"")</f>
        <v>-8.75</v>
      </c>
      <c r="V3" s="78" t="str">
        <f>E2</f>
        <v>ZWAS2Z</v>
      </c>
      <c r="W3" s="81">
        <f>IF(_xll.CQGXLContractData(V3, "LastTradeToday")="",NA(),_xll.CQGXLContractData(V3, "LastTradeToday"))</f>
        <v>-12.5</v>
      </c>
      <c r="X3" s="81">
        <f>IFERROR(W3-_xll.CQGXLContractData(V3, "Y_Settlement"),"")</f>
        <v>0.5</v>
      </c>
      <c r="Y3" s="81">
        <f>_xll.CQGXLContractData(V3, "Bid")</f>
        <v>-12.75</v>
      </c>
      <c r="Z3" s="81">
        <f>_xll.CQGXLContractData(V3, "Ask")</f>
        <v>-12.5</v>
      </c>
      <c r="AA3" s="81">
        <f t="shared" ref="AA3:AA13" si="17">IF(OR(W3="",W3&lt;Y3,W3&gt;Z3),(Y3+Z3)/2,W3)</f>
        <v>-12.5</v>
      </c>
      <c r="AB3" s="81">
        <f t="shared" si="0"/>
        <v>493.75</v>
      </c>
      <c r="AC3" s="81">
        <f>IF(OR(R3="",R3&lt;S3,R3&gt;T3),(S3+T3)/2,R3)</f>
        <v>493.75</v>
      </c>
      <c r="AD3" s="81">
        <f t="shared" ref="AD3:AD13" si="18">IF(OR(Y3="",Z3=""),W3,(IF(OR(W3="",W3&lt;Y3,W3&gt;Z3),(Y3+Z3)/2,W3)))</f>
        <v>-12.5</v>
      </c>
      <c r="AF3" s="77">
        <f t="shared" ref="AF3:AG13" si="19">IF(ISERROR(AC3),NA(),AC3)</f>
        <v>493.75</v>
      </c>
      <c r="AG3" s="77">
        <f t="shared" si="19"/>
        <v>-12.5</v>
      </c>
      <c r="AH3" s="77" t="str">
        <f t="shared" ref="AH3:AH13" si="20">P3</f>
        <v>Mar 16</v>
      </c>
      <c r="AI3" s="77" t="str">
        <f t="shared" ref="AI3:AI12" si="21">$P$2&amp;" , "&amp;P4</f>
        <v>Dec 15 , May 16</v>
      </c>
      <c r="AJ3" s="77">
        <f>_xll.CQGXLContractData(Q3, "Y_Settlement")</f>
        <v>502.5</v>
      </c>
      <c r="AK3" s="77">
        <f>_xll.CQGXLContractData(V3, "Y_Settlement")</f>
        <v>-13</v>
      </c>
    </row>
    <row r="4" spans="1:37" x14ac:dyDescent="0.2">
      <c r="A4" s="76" t="str">
        <f t="shared" si="1"/>
        <v>ZWAK6</v>
      </c>
      <c r="B4" s="76" t="str">
        <f t="shared" si="2"/>
        <v>May</v>
      </c>
      <c r="C4" s="82" t="str">
        <f t="shared" si="3"/>
        <v>K</v>
      </c>
      <c r="D4" s="77" t="str">
        <f t="shared" si="4"/>
        <v>ZWAS1K</v>
      </c>
      <c r="E4" s="77" t="str">
        <f t="shared" si="5"/>
        <v>ZWAS2K</v>
      </c>
      <c r="F4" s="77" t="str">
        <f t="shared" si="6"/>
        <v>ZWAS3K</v>
      </c>
      <c r="G4" s="77" t="str">
        <f t="shared" si="7"/>
        <v>ZWAS4K</v>
      </c>
      <c r="H4" s="77" t="str">
        <f t="shared" si="8"/>
        <v>ZWAS5K</v>
      </c>
      <c r="I4" s="77" t="str">
        <f t="shared" si="9"/>
        <v>ZWAS6K</v>
      </c>
      <c r="J4" s="77" t="str">
        <f t="shared" si="10"/>
        <v>ZWAS7K</v>
      </c>
      <c r="K4" s="77" t="str">
        <f t="shared" si="11"/>
        <v>ZWAS8K</v>
      </c>
      <c r="L4" s="77" t="str">
        <f t="shared" si="12"/>
        <v>ZWAS9K</v>
      </c>
      <c r="M4" s="77" t="str">
        <f t="shared" si="13"/>
        <v>ZWAS10K</v>
      </c>
      <c r="N4" s="77" t="str">
        <f t="shared" si="14"/>
        <v>ZWAS11K</v>
      </c>
      <c r="P4" s="78" t="str">
        <f t="shared" si="16"/>
        <v>May 16</v>
      </c>
      <c r="Q4" s="83" t="str">
        <f>_xll.CQGXLContractData($Q$1&amp;"?"&amp;R37,"Symbol")</f>
        <v>ZWAK6</v>
      </c>
      <c r="R4" s="81">
        <f>IF(_xll.CQGXLContractData(Q4, "LastTradeToday")="",NA(),_xll.CQGXLContractData(Q4, "LastTradeToday"))</f>
        <v>499.5</v>
      </c>
      <c r="S4" s="81">
        <f>_xll.CQGXLContractData(Q4, "Bid")</f>
        <v>498.75</v>
      </c>
      <c r="T4" s="81">
        <f>_xll.CQGXLContractData(Q4, "Ask")</f>
        <v>499.25</v>
      </c>
      <c r="U4" s="81">
        <f>IFERROR(R4-_xll.CQGXLContractData(Q4, "Y_Settlement"),"")</f>
        <v>-8.25</v>
      </c>
      <c r="V4" s="78" t="str">
        <f>F2</f>
        <v>ZWAS3Z</v>
      </c>
      <c r="W4" s="81">
        <f>IF(_xll.CQGXLContractData(V4, "LastTradeToday")="",NA(),_xll.CQGXLContractData(V4, "LastTradeToday"))</f>
        <v>-17</v>
      </c>
      <c r="X4" s="81">
        <f>IFERROR(W4-_xll.CQGXLContractData(V4, "Y_Settlement"),"")</f>
        <v>0</v>
      </c>
      <c r="Y4" s="81">
        <f>_xll.CQGXLContractData(V4, "Bid")</f>
        <v>-17.25</v>
      </c>
      <c r="Z4" s="81">
        <f>_xll.CQGXLContractData(V4, "Ask")</f>
        <v>-16.75</v>
      </c>
      <c r="AA4" s="81">
        <f t="shared" si="17"/>
        <v>-17</v>
      </c>
      <c r="AB4" s="81">
        <f t="shared" si="0"/>
        <v>499</v>
      </c>
      <c r="AC4" s="81">
        <f t="shared" ref="AC4:AC13" si="22">IF(OR(R4="",R4&lt;S4,R4&gt;T4),(S4+T4)/2,R4)</f>
        <v>499</v>
      </c>
      <c r="AD4" s="81">
        <f t="shared" si="18"/>
        <v>-17</v>
      </c>
      <c r="AF4" s="77">
        <f t="shared" si="19"/>
        <v>499</v>
      </c>
      <c r="AG4" s="77">
        <f t="shared" si="19"/>
        <v>-17</v>
      </c>
      <c r="AH4" s="77" t="str">
        <f t="shared" si="20"/>
        <v>May 16</v>
      </c>
      <c r="AI4" s="77" t="str">
        <f t="shared" si="21"/>
        <v>Dec 15 , Jul 16</v>
      </c>
      <c r="AJ4" s="77">
        <f>_xll.CQGXLContractData(Q4, "Y_Settlement")</f>
        <v>507.75</v>
      </c>
      <c r="AK4" s="77">
        <f>_xll.CQGXLContractData(V4, "Y_Settlement")</f>
        <v>-17</v>
      </c>
    </row>
    <row r="5" spans="1:37" x14ac:dyDescent="0.2">
      <c r="A5" s="76" t="str">
        <f t="shared" si="1"/>
        <v>ZWAN6</v>
      </c>
      <c r="B5" s="76" t="str">
        <f t="shared" si="2"/>
        <v>Jul</v>
      </c>
      <c r="C5" s="82" t="str">
        <f t="shared" si="3"/>
        <v>N</v>
      </c>
      <c r="D5" s="77" t="str">
        <f t="shared" si="4"/>
        <v>ZWAS1N</v>
      </c>
      <c r="E5" s="77" t="str">
        <f t="shared" si="5"/>
        <v>ZWAS2N</v>
      </c>
      <c r="F5" s="77" t="str">
        <f t="shared" si="6"/>
        <v>ZWAS3N</v>
      </c>
      <c r="G5" s="77" t="str">
        <f t="shared" si="7"/>
        <v>ZWAS4N</v>
      </c>
      <c r="H5" s="77" t="str">
        <f t="shared" si="8"/>
        <v>ZWAS5N</v>
      </c>
      <c r="I5" s="77" t="str">
        <f t="shared" si="9"/>
        <v>ZWAS6N</v>
      </c>
      <c r="J5" s="77" t="str">
        <f t="shared" si="10"/>
        <v>ZWAS7N</v>
      </c>
      <c r="K5" s="77" t="str">
        <f t="shared" si="11"/>
        <v>ZWAS8N</v>
      </c>
      <c r="L5" s="77" t="str">
        <f t="shared" si="12"/>
        <v>ZWAS9N</v>
      </c>
      <c r="M5" s="77" t="str">
        <f t="shared" si="13"/>
        <v>ZWAS10N</v>
      </c>
      <c r="P5" s="78" t="str">
        <f t="shared" si="16"/>
        <v>Jul 16</v>
      </c>
      <c r="Q5" s="83" t="str">
        <f>_xll.CQGXLContractData($Q$1&amp;"?"&amp;R38,"Symbol")</f>
        <v>ZWAN6</v>
      </c>
      <c r="R5" s="81">
        <f>IF(_xll.CQGXLContractData(Q5, "LastTradeToday")="",NA(),_xll.CQGXLContractData(Q5, "LastTradeToday"))</f>
        <v>504.5</v>
      </c>
      <c r="S5" s="81">
        <f>_xll.CQGXLContractData(Q5, "Bid")</f>
        <v>503</v>
      </c>
      <c r="T5" s="81">
        <f>_xll.CQGXLContractData(Q5, "Ask")</f>
        <v>503.75</v>
      </c>
      <c r="U5" s="81">
        <f>IFERROR(R5-_xll.CQGXLContractData(Q5, "Y_Settlement"),"")</f>
        <v>-7.25</v>
      </c>
      <c r="V5" s="78" t="str">
        <f>G2</f>
        <v>ZWAS4Z</v>
      </c>
      <c r="W5" s="81">
        <f>IF(_xll.CQGXLContractData(V5, "LastTradeToday")="",NA(),_xll.CQGXLContractData(V5, "LastTradeToday"))</f>
        <v>-25.75</v>
      </c>
      <c r="X5" s="81">
        <f>IFERROR(W5-_xll.CQGXLContractData(V5, "Y_Settlement"),"")</f>
        <v>0</v>
      </c>
      <c r="Y5" s="81">
        <f>_xll.CQGXLContractData(V5, "Bid")</f>
        <v>-26</v>
      </c>
      <c r="Z5" s="81">
        <f>_xll.CQGXLContractData(V5, "Ask")</f>
        <v>-25.5</v>
      </c>
      <c r="AA5" s="81">
        <f t="shared" si="17"/>
        <v>-25.75</v>
      </c>
      <c r="AB5" s="81">
        <f t="shared" si="0"/>
        <v>503.375</v>
      </c>
      <c r="AC5" s="81">
        <f t="shared" si="22"/>
        <v>503.375</v>
      </c>
      <c r="AD5" s="81">
        <f t="shared" si="18"/>
        <v>-25.75</v>
      </c>
      <c r="AF5" s="77">
        <f t="shared" si="19"/>
        <v>503.375</v>
      </c>
      <c r="AG5" s="77">
        <f t="shared" si="19"/>
        <v>-25.75</v>
      </c>
      <c r="AH5" s="77" t="str">
        <f t="shared" si="20"/>
        <v>Jul 16</v>
      </c>
      <c r="AI5" s="77" t="str">
        <f t="shared" si="21"/>
        <v>Dec 15 , Sep 16</v>
      </c>
      <c r="AJ5" s="77">
        <f>_xll.CQGXLContractData(Q5, "Y_Settlement")</f>
        <v>511.75</v>
      </c>
      <c r="AK5" s="77">
        <f>_xll.CQGXLContractData(V5, "Y_Settlement")</f>
        <v>-25.75</v>
      </c>
    </row>
    <row r="6" spans="1:37" x14ac:dyDescent="0.2">
      <c r="A6" s="76" t="str">
        <f t="shared" si="1"/>
        <v>ZWAU6</v>
      </c>
      <c r="B6" s="76" t="str">
        <f t="shared" si="2"/>
        <v>Sep</v>
      </c>
      <c r="C6" s="82" t="str">
        <f t="shared" si="3"/>
        <v>U</v>
      </c>
      <c r="D6" s="77" t="str">
        <f t="shared" si="4"/>
        <v>ZWAS1U</v>
      </c>
      <c r="E6" s="77" t="str">
        <f t="shared" si="5"/>
        <v>ZWAS2U</v>
      </c>
      <c r="F6" s="77" t="str">
        <f t="shared" si="6"/>
        <v>ZWAS3U</v>
      </c>
      <c r="G6" s="77" t="str">
        <f t="shared" si="7"/>
        <v>ZWAS4U</v>
      </c>
      <c r="H6" s="77" t="str">
        <f t="shared" si="8"/>
        <v>ZWAS5U</v>
      </c>
      <c r="I6" s="77" t="str">
        <f t="shared" si="9"/>
        <v>ZWAS6U</v>
      </c>
      <c r="J6" s="77" t="str">
        <f t="shared" si="10"/>
        <v>ZWAS7U</v>
      </c>
      <c r="K6" s="77" t="str">
        <f t="shared" si="11"/>
        <v>ZWAS8U</v>
      </c>
      <c r="L6" s="77" t="str">
        <f t="shared" si="12"/>
        <v>ZWAS9U</v>
      </c>
      <c r="P6" s="78" t="str">
        <f t="shared" si="16"/>
        <v>Sep 16</v>
      </c>
      <c r="Q6" s="83" t="str">
        <f>_xll.CQGXLContractData($Q$1&amp;"?"&amp;R39,"Symbol")</f>
        <v>ZWAU6</v>
      </c>
      <c r="R6" s="81">
        <f>IF(_xll.CQGXLContractData(Q6, "LastTradeToday")="",NA(),_xll.CQGXLContractData(Q6, "LastTradeToday"))</f>
        <v>518</v>
      </c>
      <c r="S6" s="81">
        <f>_xll.CQGXLContractData(Q6, "Bid")</f>
        <v>511.75</v>
      </c>
      <c r="T6" s="81">
        <f>_xll.CQGXLContractData(Q6, "Ask")</f>
        <v>512.5</v>
      </c>
      <c r="U6" s="81">
        <f>IFERROR(R6-_xll.CQGXLContractData(Q6, "Y_Settlement"),"")</f>
        <v>-2.5</v>
      </c>
      <c r="V6" s="78" t="str">
        <f>H2</f>
        <v>ZWAS5Z</v>
      </c>
      <c r="W6" s="81">
        <f>IF(_xll.CQGXLContractData(V6, "LastTradeToday")="",NA(),_xll.CQGXLContractData(V6, "LastTradeToday"))</f>
        <v>-40</v>
      </c>
      <c r="X6" s="81">
        <f>IFERROR(W6-_xll.CQGXLContractData(V6, "Y_Settlement"),"")</f>
        <v>-1.75</v>
      </c>
      <c r="Y6" s="81">
        <f>_xll.CQGXLContractData(V6, "Bid")</f>
        <v>-39.75</v>
      </c>
      <c r="Z6" s="81">
        <f>_xll.CQGXLContractData(V6, "Ask")</f>
        <v>-39.25</v>
      </c>
      <c r="AA6" s="81">
        <f t="shared" si="17"/>
        <v>-39.5</v>
      </c>
      <c r="AB6" s="81">
        <f t="shared" si="0"/>
        <v>512.125</v>
      </c>
      <c r="AC6" s="81">
        <f t="shared" si="22"/>
        <v>512.125</v>
      </c>
      <c r="AD6" s="81">
        <f t="shared" si="18"/>
        <v>-39.5</v>
      </c>
      <c r="AF6" s="77">
        <f t="shared" si="19"/>
        <v>512.125</v>
      </c>
      <c r="AG6" s="77">
        <f t="shared" si="19"/>
        <v>-39.5</v>
      </c>
      <c r="AH6" s="77" t="str">
        <f t="shared" si="20"/>
        <v>Sep 16</v>
      </c>
      <c r="AI6" s="77" t="str">
        <f t="shared" si="21"/>
        <v>Dec 15 , Dec 16</v>
      </c>
      <c r="AJ6" s="77">
        <f>_xll.CQGXLContractData(Q6, "Y_Settlement")</f>
        <v>520.5</v>
      </c>
      <c r="AK6" s="77">
        <f>_xll.CQGXLContractData(V6, "Y_Settlement")</f>
        <v>-38.25</v>
      </c>
    </row>
    <row r="7" spans="1:37" x14ac:dyDescent="0.2">
      <c r="A7" s="76" t="str">
        <f t="shared" si="1"/>
        <v>ZWAZ6</v>
      </c>
      <c r="B7" s="76" t="str">
        <f t="shared" si="2"/>
        <v>Dec</v>
      </c>
      <c r="C7" s="82" t="str">
        <f t="shared" si="3"/>
        <v>Z</v>
      </c>
      <c r="D7" s="77" t="str">
        <f t="shared" si="4"/>
        <v>ZWAS1Z</v>
      </c>
      <c r="E7" s="77" t="str">
        <f t="shared" si="5"/>
        <v>ZWAS2Z</v>
      </c>
      <c r="F7" s="77" t="str">
        <f t="shared" si="6"/>
        <v>ZWAS3Z</v>
      </c>
      <c r="G7" s="77" t="str">
        <f t="shared" si="7"/>
        <v>ZWAS4Z</v>
      </c>
      <c r="H7" s="77" t="str">
        <f t="shared" si="8"/>
        <v>ZWAS5Z</v>
      </c>
      <c r="I7" s="77" t="str">
        <f t="shared" si="9"/>
        <v>ZWAS6Z</v>
      </c>
      <c r="J7" s="77" t="str">
        <f t="shared" si="10"/>
        <v>ZWAS7Z</v>
      </c>
      <c r="K7" s="77" t="str">
        <f t="shared" si="11"/>
        <v>ZWAS8Z</v>
      </c>
      <c r="P7" s="78" t="str">
        <f t="shared" si="16"/>
        <v>Dec 16</v>
      </c>
      <c r="Q7" s="83" t="str">
        <f>_xll.CQGXLContractData($Q$1&amp;"?"&amp;R40,"Symbol")</f>
        <v>ZWAZ6</v>
      </c>
      <c r="R7" s="81">
        <f>IF(_xll.CQGXLContractData(Q7, "LastTradeToday")="",NA(),_xll.CQGXLContractData(Q7, "LastTradeToday"))</f>
        <v>525</v>
      </c>
      <c r="S7" s="81">
        <f>_xll.CQGXLContractData(Q7, "Bid")</f>
        <v>525.5</v>
      </c>
      <c r="T7" s="81">
        <f>_xll.CQGXLContractData(Q7, "Ask")</f>
        <v>526.25</v>
      </c>
      <c r="U7" s="81">
        <f>IFERROR(R7-_xll.CQGXLContractData(Q7, "Y_Settlement"),"")</f>
        <v>-8</v>
      </c>
      <c r="V7" s="78" t="str">
        <f>I2</f>
        <v>ZWAS6Z</v>
      </c>
      <c r="W7" s="81" t="e">
        <f>IF(_xll.CQGXLContractData(V7, "LastTradeToday")="",NA(),_xll.CQGXLContractData(V7, "LastTradeToday"))</f>
        <v>#N/A</v>
      </c>
      <c r="X7" s="81" t="str">
        <f>IFERROR(W7-_xll.CQGXLContractData(V7, "Y_Settlement"),"")</f>
        <v/>
      </c>
      <c r="Y7" s="81">
        <f>_xll.CQGXLContractData(V7, "Bid")</f>
        <v>-51</v>
      </c>
      <c r="Z7" s="81">
        <f>_xll.CQGXLContractData(V7, "Ask")</f>
        <v>-45</v>
      </c>
      <c r="AA7" s="81" t="e">
        <f t="shared" si="17"/>
        <v>#N/A</v>
      </c>
      <c r="AB7" s="81">
        <f t="shared" si="0"/>
        <v>525.875</v>
      </c>
      <c r="AC7" s="81">
        <f t="shared" si="22"/>
        <v>525.875</v>
      </c>
      <c r="AD7" s="81" t="e">
        <f>IF(OR(Y7="",Z7=""),W7,(IF(OR(W7="",W7&lt;Y7,W7&gt;Z7),(Y7+Z7)/2,W7)))</f>
        <v>#N/A</v>
      </c>
      <c r="AF7" s="77">
        <f t="shared" si="19"/>
        <v>525.875</v>
      </c>
      <c r="AG7" s="77" t="e">
        <f t="shared" si="19"/>
        <v>#N/A</v>
      </c>
      <c r="AH7" s="77" t="str">
        <f t="shared" si="20"/>
        <v>Dec 16</v>
      </c>
      <c r="AI7" s="77" t="str">
        <f t="shared" si="21"/>
        <v>Dec 15 , Mar 17</v>
      </c>
      <c r="AJ7" s="77">
        <f>_xll.CQGXLContractData(Q7, "Y_Settlement")</f>
        <v>533</v>
      </c>
      <c r="AK7" s="77">
        <f>_xll.CQGXLContractData(V7, "Y_Settlement")</f>
        <v>-48.25</v>
      </c>
    </row>
    <row r="8" spans="1:37" x14ac:dyDescent="0.2">
      <c r="A8" s="76" t="str">
        <f t="shared" si="1"/>
        <v>ZWAH7</v>
      </c>
      <c r="B8" s="76" t="str">
        <f t="shared" si="2"/>
        <v>Mar</v>
      </c>
      <c r="C8" s="82" t="str">
        <f t="shared" si="3"/>
        <v>H</v>
      </c>
      <c r="D8" s="77" t="str">
        <f t="shared" si="4"/>
        <v>ZWAS1H</v>
      </c>
      <c r="E8" s="77" t="str">
        <f t="shared" si="5"/>
        <v>ZWAS2H</v>
      </c>
      <c r="F8" s="77" t="str">
        <f t="shared" si="6"/>
        <v>ZWAS3H</v>
      </c>
      <c r="G8" s="77" t="str">
        <f t="shared" si="7"/>
        <v>ZWAS4H</v>
      </c>
      <c r="H8" s="77" t="str">
        <f t="shared" si="8"/>
        <v>ZWAS5H</v>
      </c>
      <c r="I8" s="77" t="str">
        <f t="shared" si="9"/>
        <v>ZWAS6H</v>
      </c>
      <c r="J8" s="77" t="str">
        <f t="shared" si="10"/>
        <v>ZWAS7H</v>
      </c>
      <c r="P8" s="78" t="str">
        <f t="shared" si="16"/>
        <v>Mar 17</v>
      </c>
      <c r="Q8" s="83" t="str">
        <f>_xll.CQGXLContractData($Q$1&amp;"?"&amp;R41,"Symbol")</f>
        <v>ZWAH7</v>
      </c>
      <c r="R8" s="81" t="e">
        <f>IF(_xll.CQGXLContractData(Q8, "LastTradeToday")="",NA(),_xll.CQGXLContractData(Q8, "LastTradeToday"))</f>
        <v>#N/A</v>
      </c>
      <c r="S8" s="81">
        <f>_xll.CQGXLContractData(Q8, "Bid")</f>
        <v>534.5</v>
      </c>
      <c r="T8" s="81">
        <f>_xll.CQGXLContractData(Q8, "Ask")</f>
        <v>536.75</v>
      </c>
      <c r="U8" s="81" t="str">
        <f>IFERROR(R8-_xll.CQGXLContractData(Q8, "Y_Settlement"),"")</f>
        <v/>
      </c>
      <c r="V8" s="78" t="str">
        <f>J2</f>
        <v>ZWAS7Z</v>
      </c>
      <c r="W8" s="81" t="e">
        <f>IF(_xll.CQGXLContractData(V8, "LastTradeToday")="",NA(),_xll.CQGXLContractData(V8, "LastTradeToday"))</f>
        <v>#N/A</v>
      </c>
      <c r="X8" s="81" t="str">
        <f>IFERROR(W8-_xll.CQGXLContractData(V8, "Y_Settlement"),"")</f>
        <v/>
      </c>
      <c r="Y8" s="81">
        <f>_xll.CQGXLContractData(V8, "Bid")</f>
        <v>-51</v>
      </c>
      <c r="Z8" s="81">
        <f>_xll.CQGXLContractData(V8, "Ask")</f>
        <v>-42</v>
      </c>
      <c r="AA8" s="81" t="e">
        <f t="shared" si="17"/>
        <v>#N/A</v>
      </c>
      <c r="AB8" s="81" t="e">
        <f>IF(OR(S8="",T8=""),R8,(IF(OR(R8="",R8&lt;S8,R8&gt;T8),(S8+T8)/2,R8)))</f>
        <v>#N/A</v>
      </c>
      <c r="AC8" s="81" t="e">
        <f t="shared" si="22"/>
        <v>#N/A</v>
      </c>
      <c r="AD8" s="81" t="e">
        <f>IF(OR(Y8="",Z8=""),W8,(IF(OR(W8="",W8&lt;Y8,W8&gt;Z8),(Y8+Z8)/2,W8)))</f>
        <v>#N/A</v>
      </c>
      <c r="AF8" s="77" t="e">
        <f t="shared" si="19"/>
        <v>#N/A</v>
      </c>
      <c r="AG8" s="77" t="e">
        <f>IF(ISERROR(AD8),NA(),AD8)</f>
        <v>#N/A</v>
      </c>
      <c r="AH8" s="77" t="str">
        <f t="shared" si="20"/>
        <v>Mar 17</v>
      </c>
      <c r="AI8" s="77" t="str">
        <f t="shared" si="21"/>
        <v>Dec 15 , May 17</v>
      </c>
      <c r="AJ8" s="77">
        <f>_xll.CQGXLContractData(Q8, "Y_Settlement")</f>
        <v>543</v>
      </c>
      <c r="AK8" s="77">
        <f>_xll.CQGXLContractData(V8, "Y_Settlement")</f>
        <v>-46.25</v>
      </c>
    </row>
    <row r="9" spans="1:37" x14ac:dyDescent="0.2">
      <c r="A9" s="76" t="str">
        <f t="shared" si="1"/>
        <v>ZWAK7</v>
      </c>
      <c r="B9" s="76" t="str">
        <f t="shared" si="2"/>
        <v>May</v>
      </c>
      <c r="C9" s="82" t="str">
        <f t="shared" si="3"/>
        <v>K</v>
      </c>
      <c r="D9" s="77" t="str">
        <f t="shared" si="4"/>
        <v>ZWAS1K</v>
      </c>
      <c r="E9" s="77" t="str">
        <f t="shared" si="5"/>
        <v>ZWAS2K</v>
      </c>
      <c r="F9" s="77" t="str">
        <f t="shared" si="6"/>
        <v>ZWAS3K</v>
      </c>
      <c r="G9" s="77" t="str">
        <f t="shared" si="7"/>
        <v>ZWAS4K</v>
      </c>
      <c r="H9" s="77" t="str">
        <f t="shared" si="8"/>
        <v>ZWAS5K</v>
      </c>
      <c r="I9" s="77" t="str">
        <f t="shared" si="9"/>
        <v>ZWAS6K</v>
      </c>
      <c r="P9" s="78" t="str">
        <f t="shared" si="16"/>
        <v>May 17</v>
      </c>
      <c r="Q9" s="83" t="str">
        <f>_xll.CQGXLContractData($Q$1&amp;"?"&amp;R42,"Symbol")</f>
        <v>ZWAK7</v>
      </c>
      <c r="R9" s="81" t="e">
        <f>IF(_xll.CQGXLContractData(Q9, "LastTradeToday")="",NA(),_xll.CQGXLContractData(Q9, "LastTradeToday"))</f>
        <v>#N/A</v>
      </c>
      <c r="S9" s="81">
        <f>_xll.CQGXLContractData(Q9, "Bid")</f>
        <v>528.5</v>
      </c>
      <c r="T9" s="81">
        <f>_xll.CQGXLContractData(Q9, "Ask")</f>
        <v>537.5</v>
      </c>
      <c r="U9" s="81" t="str">
        <f>IFERROR(R9-_xll.CQGXLContractData(Q9, "Y_Settlement"),"")</f>
        <v/>
      </c>
      <c r="V9" s="78" t="str">
        <f>K2</f>
        <v>ZWAS8Z</v>
      </c>
      <c r="W9" s="81" t="e">
        <f>IF(_xll.CQGXLContractData(V9, "LastTradeToday")="",NA(),_xll.CQGXLContractData(V9, "LastTradeToday"))</f>
        <v>#N/A</v>
      </c>
      <c r="X9" s="81" t="str">
        <f>IFERROR(W9-_xll.CQGXLContractData(V9, "Y_Settlement"),"")</f>
        <v/>
      </c>
      <c r="Y9" s="81">
        <f>_xll.CQGXLContractData(V9, "Bid")</f>
        <v>-45</v>
      </c>
      <c r="Z9" s="81">
        <f>_xll.CQGXLContractData(V9, "Ask")</f>
        <v>-18</v>
      </c>
      <c r="AA9" s="81" t="e">
        <f t="shared" si="17"/>
        <v>#N/A</v>
      </c>
      <c r="AB9" s="81" t="e">
        <f t="shared" ref="AB9:AB12" si="23">IF(OR(S9="",T9=""),R9,(IF(OR(R9="",R9&lt;S9,R9&gt;T9),(S9+T9)/2,R9)))</f>
        <v>#N/A</v>
      </c>
      <c r="AC9" s="81" t="e">
        <f t="shared" si="22"/>
        <v>#N/A</v>
      </c>
      <c r="AD9" s="81" t="e">
        <f t="shared" si="18"/>
        <v>#N/A</v>
      </c>
      <c r="AF9" s="77" t="e">
        <f t="shared" si="19"/>
        <v>#N/A</v>
      </c>
      <c r="AG9" s="77" t="e">
        <f t="shared" si="19"/>
        <v>#N/A</v>
      </c>
      <c r="AH9" s="77" t="str">
        <f t="shared" si="20"/>
        <v>May 17</v>
      </c>
      <c r="AI9" s="77" t="str">
        <f t="shared" si="21"/>
        <v>Dec 15 , Jul 17</v>
      </c>
      <c r="AJ9" s="77">
        <f>_xll.CQGXLContractData(Q9, "Y_Settlement")</f>
        <v>541</v>
      </c>
      <c r="AK9" s="77">
        <f>_xll.CQGXLContractData(V9, "Y_Settlement")</f>
        <v>-37.25</v>
      </c>
    </row>
    <row r="10" spans="1:37" x14ac:dyDescent="0.2">
      <c r="A10" s="76" t="str">
        <f t="shared" si="1"/>
        <v>ZWAN7</v>
      </c>
      <c r="B10" s="76" t="str">
        <f t="shared" si="2"/>
        <v>Jul</v>
      </c>
      <c r="C10" s="82" t="str">
        <f t="shared" si="3"/>
        <v>N</v>
      </c>
      <c r="D10" s="77" t="str">
        <f t="shared" si="4"/>
        <v>ZWAS1N</v>
      </c>
      <c r="E10" s="77" t="str">
        <f t="shared" si="5"/>
        <v>ZWAS2N</v>
      </c>
      <c r="F10" s="77" t="str">
        <f t="shared" si="6"/>
        <v>ZWAS3N</v>
      </c>
      <c r="G10" s="77" t="str">
        <f t="shared" si="7"/>
        <v>ZWAS4N</v>
      </c>
      <c r="H10" s="77" t="str">
        <f t="shared" si="8"/>
        <v>ZWAS5N</v>
      </c>
      <c r="P10" s="78" t="str">
        <f t="shared" si="16"/>
        <v>Jul 17</v>
      </c>
      <c r="Q10" s="83" t="str">
        <f>_xll.CQGXLContractData($Q$1&amp;"?"&amp;R43,"Symbol")</f>
        <v>ZWAN7</v>
      </c>
      <c r="R10" s="81" t="e">
        <f>IF(_xll.CQGXLContractData(Q10, "LastTradeToday")="",NA(),_xll.CQGXLContractData(Q10, "LastTradeToday"))</f>
        <v>#N/A</v>
      </c>
      <c r="S10" s="81">
        <f>_xll.CQGXLContractData(Q10, "Bid")</f>
        <v>504.5</v>
      </c>
      <c r="T10" s="81">
        <f>_xll.CQGXLContractData(Q10, "Ask")</f>
        <v>529.25</v>
      </c>
      <c r="U10" s="81" t="str">
        <f>IFERROR(R10-_xll.CQGXLContractData(Q10, "Y_Settlement"),"")</f>
        <v/>
      </c>
      <c r="V10" s="78" t="str">
        <f>L2</f>
        <v>ZWAS9Z</v>
      </c>
      <c r="W10" s="81" t="e">
        <f>IF(_xll.CQGXLContractData(V10, "LastTradeToday")="",NA(),_xll.CQGXLContractData(V10, "LastTradeToday"))</f>
        <v>#N/A</v>
      </c>
      <c r="X10" s="81" t="str">
        <f>IFERROR(W10-_xll.CQGXLContractData(V10, "Y_Settlement"),"")</f>
        <v/>
      </c>
      <c r="Y10" s="81" t="str">
        <f>_xll.CQGXLContractData(V10, "Bid")</f>
        <v/>
      </c>
      <c r="Z10" s="81" t="str">
        <f>_xll.CQGXLContractData(V10, "Ask")</f>
        <v/>
      </c>
      <c r="AA10" s="81" t="e">
        <f t="shared" si="17"/>
        <v>#N/A</v>
      </c>
      <c r="AB10" s="81" t="e">
        <f t="shared" si="23"/>
        <v>#N/A</v>
      </c>
      <c r="AC10" s="81" t="e">
        <f t="shared" si="22"/>
        <v>#N/A</v>
      </c>
      <c r="AD10" s="81" t="e">
        <f t="shared" si="18"/>
        <v>#N/A</v>
      </c>
      <c r="AF10" s="77" t="e">
        <f t="shared" si="19"/>
        <v>#N/A</v>
      </c>
      <c r="AG10" s="77" t="e">
        <f t="shared" si="19"/>
        <v>#N/A</v>
      </c>
      <c r="AH10" s="77" t="str">
        <f t="shared" si="20"/>
        <v>Jul 17</v>
      </c>
      <c r="AI10" s="77" t="str">
        <f t="shared" si="21"/>
        <v>Dec 15 , Sep 17</v>
      </c>
      <c r="AJ10" s="77">
        <f>_xll.CQGXLContractData(Q10, "Y_Settlement")</f>
        <v>532</v>
      </c>
      <c r="AK10" s="77">
        <f>_xll.CQGXLContractData(V10, "Y_Settlement")</f>
        <v>-34.75</v>
      </c>
    </row>
    <row r="11" spans="1:37" x14ac:dyDescent="0.2">
      <c r="A11" s="76" t="str">
        <f t="shared" si="1"/>
        <v>ZWAU7</v>
      </c>
      <c r="B11" s="76" t="str">
        <f t="shared" si="2"/>
        <v>Sep</v>
      </c>
      <c r="C11" s="82" t="str">
        <f t="shared" si="3"/>
        <v>U</v>
      </c>
      <c r="D11" s="77" t="str">
        <f t="shared" si="4"/>
        <v>ZWAS1U</v>
      </c>
      <c r="E11" s="77" t="str">
        <f t="shared" si="5"/>
        <v>ZWAS2U</v>
      </c>
      <c r="F11" s="77" t="str">
        <f t="shared" si="6"/>
        <v>ZWAS3U</v>
      </c>
      <c r="G11" s="77" t="str">
        <f t="shared" si="7"/>
        <v>ZWAS4U</v>
      </c>
      <c r="P11" s="78" t="str">
        <f t="shared" si="16"/>
        <v>Sep 17</v>
      </c>
      <c r="Q11" s="83" t="str">
        <f>_xll.CQGXLContractData($Q$1&amp;"?"&amp;R44,"Symbol")</f>
        <v>ZWAU7</v>
      </c>
      <c r="R11" s="81" t="e">
        <f>IF(_xll.CQGXLContractData(Q11, "LastTradeToday")="",NA(),_xll.CQGXLContractData(Q11, "LastTradeToday"))</f>
        <v>#N/A</v>
      </c>
      <c r="S11" s="81">
        <f>_xll.CQGXLContractData(Q11, "Bid")</f>
        <v>504.5</v>
      </c>
      <c r="T11" s="81" t="str">
        <f>_xll.CQGXLContractData(Q11, "Ask")</f>
        <v/>
      </c>
      <c r="U11" s="81" t="str">
        <f>IFERROR(R11-_xll.CQGXLContractData(Q11, "Y_Settlement"),"")</f>
        <v/>
      </c>
      <c r="V11" s="78" t="str">
        <f>M2</f>
        <v>ZWAS10Z</v>
      </c>
      <c r="W11" s="81" t="e">
        <f>IF(_xll.CQGXLContractData(V11, "LastTradeToday")="",NA(),_xll.CQGXLContractData(V11, "LastTradeToday"))</f>
        <v>#N/A</v>
      </c>
      <c r="X11" s="81" t="str">
        <f>IFERROR(W11-_xll.CQGXLContractData(V11, "Y_Settlement"),"")</f>
        <v/>
      </c>
      <c r="Y11" s="81" t="str">
        <f>_xll.CQGXLContractData(V11, "Bid")</f>
        <v/>
      </c>
      <c r="Z11" s="81" t="str">
        <f>_xll.CQGXLContractData(V11, "Ask")</f>
        <v/>
      </c>
      <c r="AA11" s="81" t="e">
        <f t="shared" si="17"/>
        <v>#N/A</v>
      </c>
      <c r="AB11" s="81" t="e">
        <f t="shared" si="23"/>
        <v>#N/A</v>
      </c>
      <c r="AC11" s="81" t="e">
        <f t="shared" si="22"/>
        <v>#N/A</v>
      </c>
      <c r="AD11" s="81" t="e">
        <f t="shared" si="18"/>
        <v>#N/A</v>
      </c>
      <c r="AF11" s="77" t="e">
        <f t="shared" si="19"/>
        <v>#N/A</v>
      </c>
      <c r="AG11" s="77" t="e">
        <f t="shared" si="19"/>
        <v>#N/A</v>
      </c>
      <c r="AH11" s="77" t="str">
        <f t="shared" si="20"/>
        <v>Sep 17</v>
      </c>
      <c r="AI11" s="77" t="str">
        <f t="shared" si="21"/>
        <v>Dec 15 , Dec 17</v>
      </c>
      <c r="AJ11" s="77">
        <f>_xll.CQGXLContractData(Q11, "Y_Settlement")</f>
        <v>529.5</v>
      </c>
      <c r="AK11" s="77">
        <f>_xll.CQGXLContractData(V11, "Y_Settlement")</f>
        <v>-52.25</v>
      </c>
    </row>
    <row r="12" spans="1:37" x14ac:dyDescent="0.2">
      <c r="A12" s="76" t="str">
        <f t="shared" si="1"/>
        <v>ZWAZ7</v>
      </c>
      <c r="B12" s="76" t="str">
        <f t="shared" si="2"/>
        <v>Dec</v>
      </c>
      <c r="C12" s="82" t="str">
        <f t="shared" si="3"/>
        <v>Z</v>
      </c>
      <c r="D12" s="77" t="str">
        <f t="shared" si="4"/>
        <v>ZWAS1Z</v>
      </c>
      <c r="E12" s="77" t="str">
        <f t="shared" si="5"/>
        <v>ZWAS2Z</v>
      </c>
      <c r="F12" s="77" t="str">
        <f t="shared" si="6"/>
        <v>ZWAS3Z</v>
      </c>
      <c r="P12" s="78" t="str">
        <f t="shared" si="16"/>
        <v>Dec 17</v>
      </c>
      <c r="Q12" s="83" t="str">
        <f>_xll.CQGXLContractData($Q$1&amp;"?"&amp;R45,"Symbol")</f>
        <v>ZWAZ7</v>
      </c>
      <c r="R12" s="81" t="e">
        <f>IF(_xll.CQGXLContractData(Q12, "LastTradeToday")="",NA(),_xll.CQGXLContractData(Q12, "LastTradeToday"))</f>
        <v>#N/A</v>
      </c>
      <c r="S12" s="81">
        <f>_xll.CQGXLContractData(Q12, "Bid")</f>
        <v>518.75</v>
      </c>
      <c r="T12" s="81" t="str">
        <f>_xll.CQGXLContractData(Q12, "Ask")</f>
        <v/>
      </c>
      <c r="U12" s="81" t="str">
        <f>IFERROR(R12-_xll.CQGXLContractData(Q12, "Y_Settlement"),"")</f>
        <v/>
      </c>
      <c r="V12" s="78" t="str">
        <f>N2</f>
        <v>ZWAS11Z</v>
      </c>
      <c r="W12" s="81" t="e">
        <f>IF(_xll.CQGXLContractData(V12, "LastTradeToday")="",NA(),_xll.CQGXLContractData(V12, "LastTradeToday"))</f>
        <v>#N/A</v>
      </c>
      <c r="X12" s="81" t="str">
        <f>IFERROR(W12-_xll.CQGXLContractData(V12, "Y_Settlement"),"")</f>
        <v/>
      </c>
      <c r="Y12" s="81" t="str">
        <f>_xll.CQGXLContractData(V12, "Bid")</f>
        <v/>
      </c>
      <c r="Z12" s="81" t="str">
        <f>_xll.CQGXLContractData(V12, "Ask")</f>
        <v/>
      </c>
      <c r="AA12" s="81" t="e">
        <f t="shared" si="17"/>
        <v>#N/A</v>
      </c>
      <c r="AB12" s="81" t="e">
        <f t="shared" si="23"/>
        <v>#N/A</v>
      </c>
      <c r="AC12" s="81" t="e">
        <f t="shared" si="22"/>
        <v>#N/A</v>
      </c>
      <c r="AD12" s="81" t="e">
        <f t="shared" si="18"/>
        <v>#N/A</v>
      </c>
      <c r="AF12" s="77" t="e">
        <f t="shared" si="19"/>
        <v>#N/A</v>
      </c>
      <c r="AG12" s="77" t="e">
        <f t="shared" si="19"/>
        <v>#N/A</v>
      </c>
      <c r="AH12" s="77" t="str">
        <f t="shared" si="20"/>
        <v>Dec 17</v>
      </c>
      <c r="AI12" s="77" t="str">
        <f t="shared" si="21"/>
        <v>Dec 15 , Mar 18</v>
      </c>
      <c r="AJ12" s="77">
        <f>_xll.CQGXLContractData(Q12, "Y_Settlement")</f>
        <v>547</v>
      </c>
      <c r="AK12" s="77">
        <f>_xll.CQGXLContractData(V12, "Y_Settlement")</f>
        <v>-52.25</v>
      </c>
    </row>
    <row r="13" spans="1:37" x14ac:dyDescent="0.2">
      <c r="A13" s="76" t="str">
        <f t="shared" si="1"/>
        <v>ZWAH8</v>
      </c>
      <c r="B13" s="76" t="str">
        <f t="shared" si="2"/>
        <v>Mar</v>
      </c>
      <c r="C13" s="82" t="str">
        <f t="shared" si="3"/>
        <v>H</v>
      </c>
      <c r="D13" s="77" t="str">
        <f t="shared" si="4"/>
        <v>ZWAS1H</v>
      </c>
      <c r="E13" s="77" t="str">
        <f t="shared" si="5"/>
        <v>ZWAS2H</v>
      </c>
      <c r="F13" s="77" t="str">
        <f t="shared" si="6"/>
        <v>ZWAS3H</v>
      </c>
      <c r="P13" s="78" t="str">
        <f t="shared" si="16"/>
        <v>Mar 18</v>
      </c>
      <c r="Q13" s="83" t="str">
        <f>_xll.CQGXLContractData($Q$1&amp;"?"&amp;R46,"Symbol")</f>
        <v>ZWAH8</v>
      </c>
      <c r="R13" s="81" t="e">
        <f>IF(_xll.CQGXLContractData(Q13, "LastTradeToday")="",NA(),_xll.CQGXLContractData(Q13, "LastTradeToday"))</f>
        <v>#N/A</v>
      </c>
      <c r="S13" s="81" t="str">
        <f>_xll.CQGXLContractData(Q13, "Bid")</f>
        <v/>
      </c>
      <c r="T13" s="81" t="str">
        <f>_xll.CQGXLContractData(Q13, "Ask")</f>
        <v/>
      </c>
      <c r="U13" s="81" t="str">
        <f>IFERROR(R13-_xll.CQGXLContractData(Q13, "Y_Settlement"),"")</f>
        <v/>
      </c>
      <c r="V13" s="78" t="str">
        <f>O2</f>
        <v>ZWAS12Z</v>
      </c>
      <c r="W13" s="81" t="e">
        <f>IF(_xll.CQGXLContractData(V13, "LastTradeToday")="",NA(),_xll.CQGXLContractData(V13, "LastTradeToday"))</f>
        <v>#N/A</v>
      </c>
      <c r="X13" s="81" t="str">
        <f>IFERROR(W13-_xll.CQGXLContractData(V13, "Y_Settlement"),"")</f>
        <v/>
      </c>
      <c r="Y13" s="81" t="str">
        <f>_xll.CQGXLContractData(V13, "Bid")</f>
        <v/>
      </c>
      <c r="Z13" s="81" t="str">
        <f>_xll.CQGXLContractData(V13, "Ask")</f>
        <v/>
      </c>
      <c r="AA13" s="81" t="e">
        <f t="shared" si="17"/>
        <v>#N/A</v>
      </c>
      <c r="AB13" s="81" t="e">
        <f>IF(OR(S13="",T13=""),R13,(IF(OR(R13="",R13&lt;S13,R13&gt;T13),(S13+T13)/2,R13)))</f>
        <v>#N/A</v>
      </c>
      <c r="AC13" s="81" t="e">
        <f t="shared" si="22"/>
        <v>#N/A</v>
      </c>
      <c r="AD13" s="81" t="e">
        <f t="shared" si="18"/>
        <v>#N/A</v>
      </c>
      <c r="AF13" s="77" t="e">
        <f t="shared" si="19"/>
        <v>#N/A</v>
      </c>
      <c r="AG13" s="77" t="e">
        <f t="shared" si="19"/>
        <v>#N/A</v>
      </c>
      <c r="AH13" s="77" t="str">
        <f t="shared" si="20"/>
        <v>Mar 18</v>
      </c>
      <c r="AJ13" s="77">
        <f>_xll.CQGXLContractData(Q13, "Y_Settlement")</f>
        <v>547</v>
      </c>
      <c r="AK13" s="77">
        <f>_xll.CQGXLContractData(V13, "Y_Settlement")</f>
        <v>-52.25</v>
      </c>
    </row>
    <row r="14" spans="1:37" x14ac:dyDescent="0.2">
      <c r="P14" s="78"/>
      <c r="Q14" s="78"/>
      <c r="R14" s="78"/>
      <c r="S14" s="78"/>
      <c r="T14" s="78"/>
      <c r="U14" s="78"/>
      <c r="V14" s="78"/>
      <c r="W14" s="78"/>
      <c r="X14" s="78"/>
      <c r="Y14" s="78"/>
      <c r="Z14" s="78"/>
      <c r="AA14" s="78"/>
      <c r="AB14" s="78"/>
      <c r="AC14" s="78"/>
      <c r="AD14" s="78"/>
    </row>
    <row r="15" spans="1:37" x14ac:dyDescent="0.2">
      <c r="P15" s="78" t="str">
        <f>LEFT(RIGHT(Q2,2),1)</f>
        <v>Z</v>
      </c>
      <c r="Q15" s="78" t="str">
        <f>IF(P15="F","Jan",IF(P15="G","Feb",IF(P15="H","Mar",IF(P15="J","Apr",IF(P15="K","May",IF(P15="M","Jun",IF(P15="N","Jul",IF(P15="Q","Aug",IF(P15="U","Sep",IF(P15="V","Oct",IF(P15="X","Nov",IF(P15="Z","Dec"))))))))))))</f>
        <v>Dec</v>
      </c>
      <c r="R15" s="78"/>
      <c r="S15" s="78"/>
      <c r="T15" s="81"/>
      <c r="U15" s="78"/>
    </row>
    <row r="16" spans="1:37" x14ac:dyDescent="0.2">
      <c r="P16" s="78" t="str">
        <f t="shared" ref="P16:P26" si="24">LEFT(RIGHT(Q3,2),1)</f>
        <v>H</v>
      </c>
      <c r="Q16" s="78" t="str">
        <f t="shared" ref="Q16:Q26" si="25">IF(P16="F","Jan",IF(P16="G","Feb",IF(P16="H","Mar",IF(P16="J","Apr",IF(P16="K","May",IF(P16="M","Jun",IF(P16="N","Jul",IF(P16="Q","Aug",IF(P16="U","Sep",IF(P16="V","Oct",IF(P16="X","Nov",IF(P16="Z","Dec"))))))))))))</f>
        <v>Mar</v>
      </c>
    </row>
    <row r="17" spans="16:29" x14ac:dyDescent="0.2">
      <c r="P17" s="78" t="str">
        <f t="shared" si="24"/>
        <v>K</v>
      </c>
      <c r="Q17" s="78" t="str">
        <f t="shared" si="25"/>
        <v>May</v>
      </c>
      <c r="AB17" s="84"/>
      <c r="AC17" s="84"/>
    </row>
    <row r="18" spans="16:29" x14ac:dyDescent="0.2">
      <c r="P18" s="78" t="str">
        <f t="shared" si="24"/>
        <v>N</v>
      </c>
      <c r="Q18" s="78" t="str">
        <f t="shared" si="25"/>
        <v>Jul</v>
      </c>
      <c r="AB18" s="84"/>
      <c r="AC18" s="84"/>
    </row>
    <row r="19" spans="16:29" x14ac:dyDescent="0.2">
      <c r="P19" s="78" t="str">
        <f t="shared" si="24"/>
        <v>U</v>
      </c>
      <c r="Q19" s="78" t="str">
        <f t="shared" si="25"/>
        <v>Sep</v>
      </c>
      <c r="AB19" s="84"/>
      <c r="AC19" s="84"/>
    </row>
    <row r="20" spans="16:29" x14ac:dyDescent="0.2">
      <c r="P20" s="78" t="str">
        <f t="shared" si="24"/>
        <v>Z</v>
      </c>
      <c r="Q20" s="78" t="str">
        <f t="shared" si="25"/>
        <v>Dec</v>
      </c>
      <c r="U20" s="85"/>
      <c r="AB20" s="84"/>
      <c r="AC20" s="84"/>
    </row>
    <row r="21" spans="16:29" x14ac:dyDescent="0.2">
      <c r="P21" s="78" t="str">
        <f t="shared" si="24"/>
        <v>H</v>
      </c>
      <c r="Q21" s="78" t="str">
        <f t="shared" si="25"/>
        <v>Mar</v>
      </c>
      <c r="AB21" s="84"/>
      <c r="AC21" s="84"/>
    </row>
    <row r="22" spans="16:29" x14ac:dyDescent="0.2">
      <c r="P22" s="78" t="str">
        <f t="shared" si="24"/>
        <v>K</v>
      </c>
      <c r="Q22" s="78" t="str">
        <f t="shared" si="25"/>
        <v>May</v>
      </c>
      <c r="AB22" s="84"/>
      <c r="AC22" s="84"/>
    </row>
    <row r="23" spans="16:29" x14ac:dyDescent="0.2">
      <c r="P23" s="78" t="str">
        <f t="shared" si="24"/>
        <v>N</v>
      </c>
      <c r="Q23" s="78" t="str">
        <f t="shared" si="25"/>
        <v>Jul</v>
      </c>
      <c r="AB23" s="84"/>
      <c r="AC23" s="84"/>
    </row>
    <row r="24" spans="16:29" x14ac:dyDescent="0.2">
      <c r="P24" s="78" t="str">
        <f t="shared" si="24"/>
        <v>U</v>
      </c>
      <c r="Q24" s="78" t="str">
        <f t="shared" si="25"/>
        <v>Sep</v>
      </c>
      <c r="AB24" s="84"/>
      <c r="AC24" s="84"/>
    </row>
    <row r="25" spans="16:29" x14ac:dyDescent="0.2">
      <c r="P25" s="78" t="str">
        <f t="shared" si="24"/>
        <v>Z</v>
      </c>
      <c r="Q25" s="78" t="str">
        <f t="shared" si="25"/>
        <v>Dec</v>
      </c>
    </row>
    <row r="26" spans="16:29" x14ac:dyDescent="0.2">
      <c r="P26" s="78" t="str">
        <f t="shared" si="24"/>
        <v>H</v>
      </c>
      <c r="Q26" s="78" t="str">
        <f t="shared" si="25"/>
        <v>Mar</v>
      </c>
    </row>
    <row r="34" spans="18:19" x14ac:dyDescent="0.2">
      <c r="R34" s="77" t="s">
        <v>6</v>
      </c>
    </row>
    <row r="35" spans="18:19" x14ac:dyDescent="0.2">
      <c r="R35" s="77">
        <f>IF(_xll.CQGXLContractData("ZWA?","Symbol")=_xll.CQGXLContractData("ZWA?1","Symbol"),1,2)</f>
        <v>1</v>
      </c>
      <c r="S35" s="77" t="str">
        <f>_xll.CQGXLContractData("ZWA?1","Symbol")</f>
        <v>ZWAZ5</v>
      </c>
    </row>
    <row r="36" spans="18:19" x14ac:dyDescent="0.2">
      <c r="R36" s="77">
        <f>R35+1</f>
        <v>2</v>
      </c>
      <c r="S36" s="77" t="str">
        <f>_xll.CQGXLContractData("ZWA?2","Symbol")</f>
        <v>ZWAH6</v>
      </c>
    </row>
    <row r="37" spans="18:19" x14ac:dyDescent="0.2">
      <c r="R37" s="77">
        <f t="shared" ref="R37:R46" si="26">R36+1</f>
        <v>3</v>
      </c>
    </row>
    <row r="38" spans="18:19" x14ac:dyDescent="0.2">
      <c r="R38" s="77">
        <f t="shared" si="26"/>
        <v>4</v>
      </c>
    </row>
    <row r="39" spans="18:19" x14ac:dyDescent="0.2">
      <c r="R39" s="77">
        <f t="shared" si="26"/>
        <v>5</v>
      </c>
    </row>
    <row r="40" spans="18:19" x14ac:dyDescent="0.2">
      <c r="R40" s="77">
        <f t="shared" si="26"/>
        <v>6</v>
      </c>
    </row>
    <row r="41" spans="18:19" x14ac:dyDescent="0.2">
      <c r="R41" s="77">
        <f t="shared" si="26"/>
        <v>7</v>
      </c>
    </row>
    <row r="42" spans="18:19" x14ac:dyDescent="0.2">
      <c r="R42" s="77">
        <f t="shared" si="26"/>
        <v>8</v>
      </c>
    </row>
    <row r="43" spans="18:19" x14ac:dyDescent="0.2">
      <c r="R43" s="77">
        <f t="shared" si="26"/>
        <v>9</v>
      </c>
    </row>
    <row r="44" spans="18:19" x14ac:dyDescent="0.2">
      <c r="R44" s="77">
        <f t="shared" si="26"/>
        <v>10</v>
      </c>
    </row>
    <row r="45" spans="18:19" x14ac:dyDescent="0.2">
      <c r="R45" s="77">
        <f t="shared" si="26"/>
        <v>11</v>
      </c>
    </row>
    <row r="46" spans="18:19" x14ac:dyDescent="0.2">
      <c r="R46" s="77">
        <f t="shared" si="26"/>
        <v>12</v>
      </c>
    </row>
  </sheetData>
  <sheetProtection algorithmName="SHA-512" hashValue="Q5IFLXG8hXjxrePh4pA2KJn+SGLGXqSjzAtw4KZtF4Ppwp0FmoeOqkpVF7sHJTy1XqUmlWVJMqUt4ZLFuXuomQ==" saltValue="Qi5DDLU9X+aOzJeOlOMBig==" spinCount="100000" sheet="1" objects="1" scenarios="1" selectLockedCells="1" selectUnlockedCells="1"/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Grains</vt:lpstr>
      <vt:lpstr>Soybeans</vt:lpstr>
      <vt:lpstr>Corn</vt:lpstr>
      <vt:lpstr>Wheat</vt:lpstr>
    </vt:vector>
  </TitlesOfParts>
  <Company>CQG, Inc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 Hartle</dc:creator>
  <cp:lastModifiedBy>Thom Hartle</cp:lastModifiedBy>
  <dcterms:created xsi:type="dcterms:W3CDTF">2011-05-02T21:38:10Z</dcterms:created>
  <dcterms:modified xsi:type="dcterms:W3CDTF">2015-09-16T17:13:40Z</dcterms:modified>
</cp:coreProperties>
</file>