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UpdateXLToolkitDashboar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G45" i="2" l="1"/>
  <c r="E34" i="2"/>
  <c r="D34" i="2"/>
  <c r="B34" i="2"/>
  <c r="G44" i="2" l="1"/>
  <c r="E33" i="2"/>
  <c r="D33" i="2"/>
  <c r="B33" i="2"/>
  <c r="F46" i="2"/>
  <c r="F45" i="2"/>
  <c r="F44" i="2"/>
  <c r="F42" i="2"/>
  <c r="E44" i="2"/>
  <c r="E45" i="2"/>
  <c r="E42" i="2"/>
  <c r="E46" i="2"/>
  <c r="D42" i="2"/>
  <c r="D45" i="2"/>
  <c r="D44" i="2"/>
  <c r="D46" i="2"/>
  <c r="B46" i="2"/>
  <c r="B45" i="2"/>
  <c r="B44" i="2"/>
  <c r="B42" i="2"/>
  <c r="P78" i="2" l="1"/>
  <c r="E36" i="2"/>
  <c r="R35" i="3"/>
  <c r="S36" i="3"/>
  <c r="S35" i="3"/>
  <c r="D36" i="2"/>
  <c r="F36" i="2"/>
  <c r="F48" i="2" l="1"/>
  <c r="F40" i="2" s="1"/>
  <c r="E48" i="2"/>
  <c r="E40" i="2" s="1"/>
  <c r="D48" i="2"/>
  <c r="D40" i="2" s="1"/>
  <c r="B48" i="3"/>
  <c r="Q2" i="3"/>
  <c r="H77" i="2"/>
  <c r="B36" i="2"/>
  <c r="B48" i="2" l="1"/>
  <c r="B40" i="2" s="1"/>
  <c r="R36" i="3" l="1"/>
  <c r="Q3" i="3"/>
  <c r="S3" i="3" s="1"/>
  <c r="T3" i="3"/>
  <c r="D7" i="2"/>
  <c r="S2" i="3"/>
  <c r="D10" i="2"/>
  <c r="B13" i="2"/>
  <c r="T2" i="3"/>
  <c r="R2" i="3"/>
  <c r="D9" i="2"/>
  <c r="D8" i="2"/>
  <c r="B15" i="2"/>
  <c r="B14" i="2"/>
  <c r="M35" i="3" l="1"/>
  <c r="M36" i="3"/>
  <c r="A2" i="3"/>
  <c r="A3" i="3"/>
  <c r="R37" i="3"/>
  <c r="U2" i="3"/>
  <c r="D19" i="2"/>
  <c r="D20" i="2"/>
  <c r="R3" i="3"/>
  <c r="B16" i="2"/>
  <c r="D21" i="2"/>
  <c r="D22" i="2"/>
  <c r="B7" i="2"/>
  <c r="Q4" i="3"/>
  <c r="B10" i="2"/>
  <c r="B9" i="2"/>
  <c r="B8" i="2"/>
  <c r="R4" i="3"/>
  <c r="S4" i="3"/>
  <c r="T4" i="3"/>
  <c r="E7" i="2"/>
  <c r="E10" i="2"/>
  <c r="E8" i="2"/>
  <c r="C3" i="3" l="1"/>
  <c r="B3" i="3" s="1"/>
  <c r="C2" i="3"/>
  <c r="B2" i="3" s="1"/>
  <c r="N36" i="3"/>
  <c r="N35" i="3"/>
  <c r="O35" i="3" s="1"/>
  <c r="M37" i="3"/>
  <c r="B62" i="2"/>
  <c r="AC2" i="3"/>
  <c r="AB2" i="3"/>
  <c r="B63" i="2"/>
  <c r="AB3" i="3"/>
  <c r="AC3" i="3"/>
  <c r="A4" i="3"/>
  <c r="R38" i="3"/>
  <c r="E63" i="2"/>
  <c r="D54" i="2"/>
  <c r="F63" i="2"/>
  <c r="Q5" i="3"/>
  <c r="T5" i="3"/>
  <c r="G62" i="2"/>
  <c r="D57" i="2"/>
  <c r="F7" i="2"/>
  <c r="S5" i="3"/>
  <c r="D62" i="2"/>
  <c r="U3" i="3"/>
  <c r="F8" i="2"/>
  <c r="H62" i="2"/>
  <c r="E25" i="2"/>
  <c r="E54" i="2"/>
  <c r="F10" i="2"/>
  <c r="B50" i="2"/>
  <c r="H63" i="2"/>
  <c r="F62" i="2"/>
  <c r="F9" i="2"/>
  <c r="E9" i="2"/>
  <c r="G63" i="2"/>
  <c r="D63" i="2"/>
  <c r="E57" i="2"/>
  <c r="E62" i="2"/>
  <c r="R5" i="3"/>
  <c r="U4" i="3"/>
  <c r="E28" i="2"/>
  <c r="E26" i="2"/>
  <c r="H57" i="2" l="1"/>
  <c r="M3" i="3"/>
  <c r="C4" i="3"/>
  <c r="B4" i="3" s="1"/>
  <c r="O36" i="3"/>
  <c r="P3" i="3" s="1"/>
  <c r="P2" i="3"/>
  <c r="N37" i="3"/>
  <c r="M38" i="3"/>
  <c r="F3" i="3"/>
  <c r="N3" i="3"/>
  <c r="J3" i="3"/>
  <c r="O3" i="3"/>
  <c r="E3" i="3"/>
  <c r="H3" i="3"/>
  <c r="L3" i="3"/>
  <c r="G3" i="3"/>
  <c r="AC4" i="3"/>
  <c r="AB4" i="3"/>
  <c r="B64" i="2"/>
  <c r="D3" i="3"/>
  <c r="I3" i="3"/>
  <c r="K3" i="3"/>
  <c r="A5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N19" i="2"/>
  <c r="E27" i="2"/>
  <c r="F64" i="2"/>
  <c r="G64" i="2"/>
  <c r="H19" i="2"/>
  <c r="D13" i="2"/>
  <c r="D15" i="2"/>
  <c r="N21" i="2"/>
  <c r="F19" i="2"/>
  <c r="F21" i="2" s="1"/>
  <c r="Y13" i="3"/>
  <c r="G13" i="2"/>
  <c r="Z13" i="3"/>
  <c r="G19" i="2"/>
  <c r="H21" i="2"/>
  <c r="J13" i="2"/>
  <c r="J16" i="2" s="1"/>
  <c r="I19" i="2"/>
  <c r="I20" i="2"/>
  <c r="E64" i="2"/>
  <c r="L19" i="2"/>
  <c r="F31" i="2"/>
  <c r="F33" i="2" s="1"/>
  <c r="Q6" i="3"/>
  <c r="J15" i="2"/>
  <c r="D64" i="2"/>
  <c r="G14" i="2"/>
  <c r="L21" i="2"/>
  <c r="J14" i="2"/>
  <c r="N13" i="2"/>
  <c r="N15" i="2"/>
  <c r="D14" i="2"/>
  <c r="U5" i="3"/>
  <c r="J19" i="2"/>
  <c r="J21" i="2" s="1"/>
  <c r="L13" i="2"/>
  <c r="F13" i="2"/>
  <c r="K13" i="2"/>
  <c r="I13" i="2"/>
  <c r="U81" i="2"/>
  <c r="H20" i="2"/>
  <c r="D16" i="2"/>
  <c r="W13" i="3"/>
  <c r="L20" i="2"/>
  <c r="H13" i="2"/>
  <c r="H16" i="2" s="1"/>
  <c r="M13" i="2"/>
  <c r="M16" i="2"/>
  <c r="E13" i="2"/>
  <c r="E19" i="2"/>
  <c r="E22" i="2" s="1"/>
  <c r="L14" i="2"/>
  <c r="J22" i="2"/>
  <c r="G15" i="2"/>
  <c r="G16" i="2"/>
  <c r="F34" i="2"/>
  <c r="M19" i="2"/>
  <c r="M22" i="2" s="1"/>
  <c r="G20" i="2"/>
  <c r="M21" i="2"/>
  <c r="K19" i="2"/>
  <c r="K15" i="2"/>
  <c r="H64" i="2"/>
  <c r="R6" i="3"/>
  <c r="G7" i="2"/>
  <c r="N16" i="2"/>
  <c r="N14" i="2"/>
  <c r="L15" i="2"/>
  <c r="L16" i="2"/>
  <c r="F14" i="2"/>
  <c r="F16" i="2"/>
  <c r="I14" i="2"/>
  <c r="I15" i="2"/>
  <c r="I16" i="2"/>
  <c r="M15" i="2"/>
  <c r="E16" i="2"/>
  <c r="E15" i="2"/>
  <c r="K20" i="2"/>
  <c r="K22" i="2"/>
  <c r="G8" i="2"/>
  <c r="G9" i="2"/>
  <c r="N20" i="2"/>
  <c r="N22" i="2"/>
  <c r="C5" i="3" l="1"/>
  <c r="B5" i="3" s="1"/>
  <c r="D6" i="2"/>
  <c r="D18" i="2"/>
  <c r="O37" i="3"/>
  <c r="P4" i="3" s="1"/>
  <c r="B6" i="2"/>
  <c r="B12" i="2"/>
  <c r="N38" i="3"/>
  <c r="V2" i="3"/>
  <c r="F57" i="2"/>
  <c r="M39" i="3"/>
  <c r="B6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R40" i="3"/>
  <c r="N4" i="3"/>
  <c r="I4" i="3"/>
  <c r="D4" i="3"/>
  <c r="M4" i="3"/>
  <c r="J4" i="3"/>
  <c r="F4" i="3"/>
  <c r="K4" i="3"/>
  <c r="G4" i="3"/>
  <c r="L4" i="3"/>
  <c r="H4" i="3"/>
  <c r="E4" i="3"/>
  <c r="M14" i="2"/>
  <c r="W7" i="3"/>
  <c r="F66" i="2"/>
  <c r="U82" i="2"/>
  <c r="Z6" i="3"/>
  <c r="K21" i="2"/>
  <c r="W2" i="3"/>
  <c r="G66" i="2"/>
  <c r="W10" i="3"/>
  <c r="E21" i="2"/>
  <c r="K16" i="2"/>
  <c r="N25" i="2"/>
  <c r="F15" i="2"/>
  <c r="I21" i="2"/>
  <c r="F32" i="2"/>
  <c r="I22" i="2"/>
  <c r="G37" i="2"/>
  <c r="H14" i="2"/>
  <c r="Z11" i="3"/>
  <c r="G10" i="2"/>
  <c r="T6" i="3"/>
  <c r="Y5" i="3"/>
  <c r="Y4" i="3"/>
  <c r="H25" i="2"/>
  <c r="Y7" i="3"/>
  <c r="Z4" i="3"/>
  <c r="H15" i="2"/>
  <c r="E14" i="2"/>
  <c r="Y9" i="3"/>
  <c r="Z10" i="3"/>
  <c r="Y6" i="3"/>
  <c r="H22" i="2"/>
  <c r="Z2" i="3"/>
  <c r="G39" i="2"/>
  <c r="Z9" i="3"/>
  <c r="G40" i="2"/>
  <c r="I25" i="2"/>
  <c r="G21" i="2"/>
  <c r="Z3" i="3"/>
  <c r="H66" i="2"/>
  <c r="X13" i="3"/>
  <c r="Y12" i="3"/>
  <c r="S6" i="3"/>
  <c r="M25" i="2"/>
  <c r="W8" i="3"/>
  <c r="Y10" i="3"/>
  <c r="G38" i="2"/>
  <c r="L22" i="2"/>
  <c r="Y11" i="3"/>
  <c r="F22" i="2"/>
  <c r="E66" i="2"/>
  <c r="F25" i="2"/>
  <c r="J25" i="2"/>
  <c r="L25" i="2"/>
  <c r="L28" i="2" s="1"/>
  <c r="L27" i="2"/>
  <c r="W11" i="3"/>
  <c r="G22" i="2"/>
  <c r="W9" i="3"/>
  <c r="Z7" i="3"/>
  <c r="U6" i="3"/>
  <c r="W6" i="3"/>
  <c r="K25" i="2"/>
  <c r="J20" i="2"/>
  <c r="W4" i="3"/>
  <c r="Y3" i="3"/>
  <c r="Y8" i="3"/>
  <c r="K26" i="2"/>
  <c r="W12" i="3"/>
  <c r="M20" i="2"/>
  <c r="N27" i="2"/>
  <c r="E20" i="2"/>
  <c r="F26" i="2"/>
  <c r="M27" i="2"/>
  <c r="W3" i="3"/>
  <c r="F27" i="2"/>
  <c r="J28" i="2"/>
  <c r="Z5" i="3"/>
  <c r="Y2" i="3"/>
  <c r="Z12" i="3"/>
  <c r="K14" i="2"/>
  <c r="F20" i="2"/>
  <c r="W5" i="3"/>
  <c r="D66" i="2"/>
  <c r="G25" i="2"/>
  <c r="G28" i="2" s="1"/>
  <c r="H26" i="2"/>
  <c r="Z8" i="3"/>
  <c r="H28" i="2"/>
  <c r="H27" i="2"/>
  <c r="Q7" i="3"/>
  <c r="I27" i="2"/>
  <c r="I26" i="2"/>
  <c r="J26" i="2"/>
  <c r="J27" i="2"/>
  <c r="K28" i="2"/>
  <c r="K27" i="2"/>
  <c r="R7" i="3"/>
  <c r="H7" i="2"/>
  <c r="H8" i="2"/>
  <c r="C6" i="3" l="1"/>
  <c r="B6" i="3" s="1"/>
  <c r="D12" i="2"/>
  <c r="E6" i="2"/>
  <c r="E18" i="2" s="1"/>
  <c r="E24" i="2"/>
  <c r="O38" i="3"/>
  <c r="P5" i="3" s="1"/>
  <c r="N39" i="3"/>
  <c r="M40" i="3"/>
  <c r="B68" i="2"/>
  <c r="AC6" i="3"/>
  <c r="AB6" i="3"/>
  <c r="A7" i="3"/>
  <c r="R41" i="3"/>
  <c r="J5" i="3"/>
  <c r="F5" i="3"/>
  <c r="K5" i="3"/>
  <c r="G5" i="3"/>
  <c r="L5" i="3"/>
  <c r="H5" i="3"/>
  <c r="E5" i="3"/>
  <c r="M5" i="3"/>
  <c r="I5" i="3"/>
  <c r="D5" i="3"/>
  <c r="AD13" i="3"/>
  <c r="AA13" i="3"/>
  <c r="H10" i="2"/>
  <c r="M26" i="2"/>
  <c r="N31" i="2"/>
  <c r="H43" i="2"/>
  <c r="X6" i="3"/>
  <c r="H31" i="2"/>
  <c r="X11" i="3"/>
  <c r="G27" i="2"/>
  <c r="X12" i="3"/>
  <c r="U83" i="2"/>
  <c r="H45" i="2"/>
  <c r="J31" i="2"/>
  <c r="N32" i="2"/>
  <c r="S7" i="3"/>
  <c r="G31" i="2"/>
  <c r="N26" i="2"/>
  <c r="X8" i="3"/>
  <c r="I28" i="2"/>
  <c r="H34" i="2"/>
  <c r="X10" i="3"/>
  <c r="X9" i="3"/>
  <c r="H9" i="2"/>
  <c r="E68" i="2"/>
  <c r="T7" i="3"/>
  <c r="M31" i="2"/>
  <c r="M32" i="2" s="1"/>
  <c r="X4" i="3"/>
  <c r="F28" i="2"/>
  <c r="M28" i="2"/>
  <c r="G34" i="2"/>
  <c r="L26" i="2"/>
  <c r="X3" i="3"/>
  <c r="X7" i="3"/>
  <c r="F68" i="2"/>
  <c r="X2" i="3"/>
  <c r="L31" i="2"/>
  <c r="K31" i="2"/>
  <c r="L33" i="2"/>
  <c r="Q8" i="3"/>
  <c r="T8" i="3"/>
  <c r="G32" i="2"/>
  <c r="D68" i="2"/>
  <c r="X5" i="3"/>
  <c r="G26" i="2"/>
  <c r="G68" i="2"/>
  <c r="H68" i="2"/>
  <c r="N28" i="2"/>
  <c r="J32" i="2"/>
  <c r="G33" i="2"/>
  <c r="H33" i="2"/>
  <c r="U7" i="3"/>
  <c r="M34" i="2"/>
  <c r="I31" i="2"/>
  <c r="K34" i="2"/>
  <c r="H32" i="2"/>
  <c r="L32" i="2"/>
  <c r="K32" i="2"/>
  <c r="K33" i="2"/>
  <c r="I7" i="2"/>
  <c r="S8" i="3"/>
  <c r="I33" i="2"/>
  <c r="I34" i="2"/>
  <c r="I10" i="2"/>
  <c r="I8" i="2"/>
  <c r="I9" i="2"/>
  <c r="C7" i="3" l="1"/>
  <c r="B7" i="3" s="1"/>
  <c r="V81" i="2"/>
  <c r="E12" i="2"/>
  <c r="F6" i="2"/>
  <c r="F12" i="2" s="1"/>
  <c r="F30" i="2"/>
  <c r="O39" i="3"/>
  <c r="P6" i="3" s="1"/>
  <c r="N40" i="3"/>
  <c r="M41" i="3"/>
  <c r="AA8" i="3"/>
  <c r="AD8" i="3"/>
  <c r="AD12" i="3"/>
  <c r="AA12" i="3"/>
  <c r="AA9" i="3"/>
  <c r="AD9" i="3"/>
  <c r="AA5" i="3"/>
  <c r="AD10" i="3"/>
  <c r="AA10" i="3"/>
  <c r="AD5" i="3"/>
  <c r="AD6" i="3"/>
  <c r="AA6" i="3"/>
  <c r="AA4" i="3"/>
  <c r="AD4" i="3"/>
  <c r="AD11" i="3"/>
  <c r="AA11" i="3"/>
  <c r="AD7" i="3"/>
  <c r="AD3" i="3"/>
  <c r="AA3" i="3"/>
  <c r="AA7" i="3"/>
  <c r="B69" i="2"/>
  <c r="AC7" i="3"/>
  <c r="AB7" i="3"/>
  <c r="A8" i="3"/>
  <c r="R42" i="3"/>
  <c r="J6" i="3"/>
  <c r="F6" i="3"/>
  <c r="K6" i="3"/>
  <c r="G6" i="3"/>
  <c r="L6" i="3"/>
  <c r="H6" i="3"/>
  <c r="E6" i="3"/>
  <c r="I6" i="3"/>
  <c r="D6" i="3"/>
  <c r="AD2" i="3"/>
  <c r="AA2" i="3"/>
  <c r="L34" i="2"/>
  <c r="R8" i="3"/>
  <c r="M33" i="2"/>
  <c r="H37" i="2"/>
  <c r="H40" i="2" s="1"/>
  <c r="K37" i="2"/>
  <c r="G69" i="2"/>
  <c r="N37" i="2"/>
  <c r="M37" i="2"/>
  <c r="J37" i="2"/>
  <c r="J38" i="2" s="1"/>
  <c r="N34" i="2"/>
  <c r="E69" i="2"/>
  <c r="I32" i="2"/>
  <c r="I37" i="2"/>
  <c r="I38" i="2" s="1"/>
  <c r="I49" i="2"/>
  <c r="H46" i="2"/>
  <c r="H69" i="2"/>
  <c r="N33" i="2"/>
  <c r="H39" i="2"/>
  <c r="F69" i="2"/>
  <c r="N38" i="2"/>
  <c r="J39" i="2"/>
  <c r="N39" i="2"/>
  <c r="Q9" i="3"/>
  <c r="J34" i="2"/>
  <c r="U84" i="2"/>
  <c r="D69" i="2"/>
  <c r="K38" i="2"/>
  <c r="L37" i="2"/>
  <c r="H44" i="2"/>
  <c r="J33" i="2"/>
  <c r="M38" i="2"/>
  <c r="M39" i="2"/>
  <c r="M40" i="2"/>
  <c r="I52" i="2"/>
  <c r="I51" i="2"/>
  <c r="R9" i="3"/>
  <c r="L39" i="2"/>
  <c r="C8" i="3" l="1"/>
  <c r="B8" i="3" s="1"/>
  <c r="F18" i="2"/>
  <c r="V82" i="2"/>
  <c r="F24" i="2"/>
  <c r="G36" i="2"/>
  <c r="G6" i="2"/>
  <c r="G24" i="2" s="1"/>
  <c r="O40" i="3"/>
  <c r="P7" i="3" s="1"/>
  <c r="N41" i="3"/>
  <c r="M42" i="3"/>
  <c r="B70" i="2"/>
  <c r="AC8" i="3"/>
  <c r="AB8" i="3"/>
  <c r="A9" i="3"/>
  <c r="K7" i="3"/>
  <c r="G7" i="3"/>
  <c r="H7" i="3"/>
  <c r="E7" i="3"/>
  <c r="I7" i="3"/>
  <c r="J7" i="3"/>
  <c r="F7" i="3"/>
  <c r="D7" i="3"/>
  <c r="R43" i="3"/>
  <c r="L40" i="2"/>
  <c r="N43" i="2"/>
  <c r="I40" i="2"/>
  <c r="J40" i="2"/>
  <c r="H70" i="2"/>
  <c r="U9" i="3"/>
  <c r="J7" i="2"/>
  <c r="T9" i="3"/>
  <c r="L43" i="2"/>
  <c r="L45" i="2" s="1"/>
  <c r="N46" i="2"/>
  <c r="S9" i="3"/>
  <c r="H38" i="2"/>
  <c r="K40" i="2"/>
  <c r="I39" i="2"/>
  <c r="L38" i="2"/>
  <c r="E70" i="2"/>
  <c r="N40" i="2"/>
  <c r="I50" i="2"/>
  <c r="L46" i="2"/>
  <c r="K43" i="2"/>
  <c r="K46" i="2" s="1"/>
  <c r="K39" i="2"/>
  <c r="J43" i="2"/>
  <c r="D70" i="2"/>
  <c r="I43" i="2"/>
  <c r="K45" i="2"/>
  <c r="I46" i="2"/>
  <c r="M43" i="2"/>
  <c r="M44" i="2" s="1"/>
  <c r="J46" i="2"/>
  <c r="U85" i="2"/>
  <c r="J55" i="2"/>
  <c r="F70" i="2"/>
  <c r="G70" i="2"/>
  <c r="U8" i="3"/>
  <c r="Q10" i="3"/>
  <c r="J9" i="2"/>
  <c r="J10" i="2"/>
  <c r="J8" i="2"/>
  <c r="J45" i="2"/>
  <c r="J44" i="2"/>
  <c r="I44" i="2"/>
  <c r="I45" i="2"/>
  <c r="J58" i="2"/>
  <c r="J57" i="2"/>
  <c r="T10" i="3"/>
  <c r="C9" i="3" l="1"/>
  <c r="B9" i="3" s="1"/>
  <c r="G18" i="2"/>
  <c r="G30" i="2"/>
  <c r="V83" i="2"/>
  <c r="G12" i="2"/>
  <c r="H42" i="2"/>
  <c r="H6" i="2"/>
  <c r="H24" i="2" s="1"/>
  <c r="O41" i="3"/>
  <c r="P8" i="3" s="1"/>
  <c r="N42" i="3"/>
  <c r="M43" i="3"/>
  <c r="B72" i="2"/>
  <c r="AB9" i="3"/>
  <c r="AC9" i="3"/>
  <c r="A10" i="3"/>
  <c r="R44" i="3"/>
  <c r="G8" i="3"/>
  <c r="J8" i="3"/>
  <c r="F8" i="3"/>
  <c r="I8" i="3"/>
  <c r="E8" i="3"/>
  <c r="H8" i="3"/>
  <c r="D8" i="3"/>
  <c r="S10" i="3"/>
  <c r="H72" i="2"/>
  <c r="M45" i="2"/>
  <c r="K61" i="2"/>
  <c r="L44" i="2"/>
  <c r="K7" i="2"/>
  <c r="F72" i="2"/>
  <c r="K49" i="2"/>
  <c r="K50" i="2" s="1"/>
  <c r="E72" i="2"/>
  <c r="K62" i="2"/>
  <c r="M49" i="2"/>
  <c r="N44" i="2"/>
  <c r="K52" i="2"/>
  <c r="G72" i="2"/>
  <c r="Q11" i="3"/>
  <c r="N49" i="2"/>
  <c r="N50" i="2" s="1"/>
  <c r="N52" i="2"/>
  <c r="N51" i="2"/>
  <c r="K9" i="2"/>
  <c r="J56" i="2"/>
  <c r="L67" i="2"/>
  <c r="L68" i="2"/>
  <c r="M46" i="2"/>
  <c r="N45" i="2"/>
  <c r="J49" i="2"/>
  <c r="U86" i="2"/>
  <c r="R10" i="3"/>
  <c r="L49" i="2"/>
  <c r="K51" i="2"/>
  <c r="L51" i="2"/>
  <c r="D72" i="2"/>
  <c r="K44" i="2"/>
  <c r="M51" i="2"/>
  <c r="T11" i="3"/>
  <c r="S11" i="3"/>
  <c r="L7" i="2"/>
  <c r="L69" i="2"/>
  <c r="L70" i="2"/>
  <c r="J50" i="2"/>
  <c r="J51" i="2"/>
  <c r="L50" i="2"/>
  <c r="L52" i="2"/>
  <c r="L9" i="2"/>
  <c r="L8" i="2"/>
  <c r="L10" i="2"/>
  <c r="C10" i="3" l="1"/>
  <c r="B10" i="3" s="1"/>
  <c r="V84" i="2"/>
  <c r="H36" i="2"/>
  <c r="I6" i="2"/>
  <c r="I36" i="2" s="1"/>
  <c r="I48" i="2"/>
  <c r="H12" i="2"/>
  <c r="H18" i="2"/>
  <c r="H30" i="2"/>
  <c r="O42" i="3"/>
  <c r="P9" i="3" s="1"/>
  <c r="N43" i="3"/>
  <c r="M44" i="3"/>
  <c r="B74" i="2"/>
  <c r="AC10" i="3"/>
  <c r="AB10" i="3"/>
  <c r="A11" i="3"/>
  <c r="G9" i="3"/>
  <c r="F9" i="3"/>
  <c r="I9" i="3"/>
  <c r="D9" i="3"/>
  <c r="H9" i="3"/>
  <c r="E9" i="3"/>
  <c r="R45" i="3"/>
  <c r="M50" i="2"/>
  <c r="F74" i="2"/>
  <c r="M52" i="2"/>
  <c r="L55" i="2"/>
  <c r="L57" i="2" s="1"/>
  <c r="K10" i="2"/>
  <c r="H74" i="2"/>
  <c r="K63" i="2"/>
  <c r="J52" i="2"/>
  <c r="M55" i="2"/>
  <c r="M57" i="2" s="1"/>
  <c r="M56" i="2"/>
  <c r="L56" i="2"/>
  <c r="N55" i="2"/>
  <c r="N58" i="2" s="1"/>
  <c r="D74" i="2"/>
  <c r="G74" i="2"/>
  <c r="K64" i="2"/>
  <c r="E74" i="2"/>
  <c r="U10" i="3"/>
  <c r="N56" i="2"/>
  <c r="K8" i="2"/>
  <c r="K55" i="2"/>
  <c r="R11" i="3"/>
  <c r="U87" i="2"/>
  <c r="Q12" i="3"/>
  <c r="K58" i="2"/>
  <c r="K56" i="2"/>
  <c r="K57" i="2"/>
  <c r="T12" i="3"/>
  <c r="M73" i="2"/>
  <c r="S12" i="3"/>
  <c r="R12" i="3"/>
  <c r="M7" i="2"/>
  <c r="M75" i="2"/>
  <c r="M74" i="2"/>
  <c r="M76" i="2"/>
  <c r="M8" i="2"/>
  <c r="M9" i="2"/>
  <c r="M10" i="2"/>
  <c r="C11" i="3" l="1"/>
  <c r="B11" i="3" s="1"/>
  <c r="I24" i="2"/>
  <c r="V85" i="2"/>
  <c r="I12" i="2"/>
  <c r="I18" i="2"/>
  <c r="I42" i="2"/>
  <c r="I30" i="2"/>
  <c r="J6" i="2"/>
  <c r="J36" i="2" s="1"/>
  <c r="J54" i="2"/>
  <c r="O43" i="3"/>
  <c r="P10" i="3" s="1"/>
  <c r="N44" i="3"/>
  <c r="M45" i="3"/>
  <c r="B75" i="2"/>
  <c r="AB11" i="3"/>
  <c r="AC11" i="3"/>
  <c r="A12" i="3"/>
  <c r="R46" i="3"/>
  <c r="R47" i="3" s="1"/>
  <c r="F10" i="3"/>
  <c r="G10" i="3"/>
  <c r="H10" i="3"/>
  <c r="E10" i="3"/>
  <c r="D10" i="3"/>
  <c r="U11" i="3"/>
  <c r="L58" i="2"/>
  <c r="D75" i="2"/>
  <c r="M58" i="2"/>
  <c r="E75" i="2"/>
  <c r="M61" i="2"/>
  <c r="Q14" i="3"/>
  <c r="U88" i="2"/>
  <c r="M64" i="2"/>
  <c r="G75" i="2"/>
  <c r="F75" i="2"/>
  <c r="N57" i="2"/>
  <c r="H75" i="2"/>
  <c r="U12" i="3"/>
  <c r="N61" i="2"/>
  <c r="L61" i="2"/>
  <c r="M63" i="2"/>
  <c r="N62" i="2"/>
  <c r="N64" i="2"/>
  <c r="L64" i="2"/>
  <c r="L62" i="2"/>
  <c r="C12" i="3" l="1"/>
  <c r="B12" i="3" s="1"/>
  <c r="J24" i="2"/>
  <c r="J42" i="2"/>
  <c r="V86" i="2"/>
  <c r="J12" i="2"/>
  <c r="J30" i="2"/>
  <c r="J48" i="2"/>
  <c r="J18" i="2"/>
  <c r="K60" i="2"/>
  <c r="K6" i="2"/>
  <c r="K48" i="2" s="1"/>
  <c r="O44" i="3"/>
  <c r="P11" i="3" s="1"/>
  <c r="N45" i="3"/>
  <c r="M47" i="3"/>
  <c r="B76" i="2"/>
  <c r="AC12" i="3"/>
  <c r="AB12" i="3"/>
  <c r="G11" i="3"/>
  <c r="F11" i="3"/>
  <c r="D11" i="3"/>
  <c r="E11" i="3"/>
  <c r="L63" i="2"/>
  <c r="N63" i="2"/>
  <c r="M62" i="2"/>
  <c r="E76" i="2"/>
  <c r="M67" i="2"/>
  <c r="N67" i="2"/>
  <c r="N69" i="2" s="1"/>
  <c r="D76" i="2"/>
  <c r="N68" i="2"/>
  <c r="Q13" i="3"/>
  <c r="U89" i="2"/>
  <c r="H76" i="2"/>
  <c r="G76" i="2"/>
  <c r="F76" i="2"/>
  <c r="R13" i="3"/>
  <c r="M69" i="2"/>
  <c r="M68" i="2"/>
  <c r="K42" i="2" l="1"/>
  <c r="K12" i="2"/>
  <c r="K36" i="2"/>
  <c r="K54" i="2"/>
  <c r="V87" i="2"/>
  <c r="K24" i="2"/>
  <c r="L6" i="2"/>
  <c r="L48" i="2" s="1"/>
  <c r="L66" i="2"/>
  <c r="O45" i="3"/>
  <c r="P12" i="3" s="1"/>
  <c r="K18" i="2"/>
  <c r="K30" i="2"/>
  <c r="N47" i="3"/>
  <c r="M46" i="3"/>
  <c r="A13" i="3"/>
  <c r="F12" i="3"/>
  <c r="D12" i="3"/>
  <c r="E12" i="3"/>
  <c r="S13" i="3"/>
  <c r="T13" i="3"/>
  <c r="U13" i="3"/>
  <c r="N7" i="2"/>
  <c r="N70" i="2"/>
  <c r="N9" i="2"/>
  <c r="M70" i="2"/>
  <c r="N79" i="2"/>
  <c r="N73" i="2"/>
  <c r="N10" i="2"/>
  <c r="C13" i="3" l="1"/>
  <c r="B13" i="3" s="1"/>
  <c r="V88" i="2"/>
  <c r="L54" i="2"/>
  <c r="L24" i="2"/>
  <c r="L12" i="2"/>
  <c r="L36" i="2"/>
  <c r="L30" i="2"/>
  <c r="L60" i="2"/>
  <c r="L18" i="2"/>
  <c r="L42" i="2"/>
  <c r="M72" i="2"/>
  <c r="M6" i="2"/>
  <c r="M60" i="2" s="1"/>
  <c r="O47" i="3"/>
  <c r="P14" i="3" s="1"/>
  <c r="N46" i="3"/>
  <c r="AB13" i="3"/>
  <c r="AC13" i="3"/>
  <c r="B78" i="2"/>
  <c r="N74" i="2"/>
  <c r="G78" i="2"/>
  <c r="N75" i="2"/>
  <c r="N82" i="2"/>
  <c r="D78" i="2"/>
  <c r="N81" i="2"/>
  <c r="N8" i="2"/>
  <c r="U90" i="2"/>
  <c r="F78" i="2"/>
  <c r="N76" i="2"/>
  <c r="E78" i="2"/>
  <c r="H78" i="2"/>
  <c r="N80" i="2"/>
  <c r="E13" i="3" l="1"/>
  <c r="D13" i="3"/>
  <c r="F13" i="3"/>
  <c r="V89" i="2"/>
  <c r="M24" i="2"/>
  <c r="M36" i="2"/>
  <c r="M18" i="2"/>
  <c r="M42" i="2"/>
  <c r="M66" i="2"/>
  <c r="M54" i="2"/>
  <c r="M48" i="2"/>
  <c r="O46" i="3"/>
  <c r="P13" i="3" s="1"/>
  <c r="M12" i="2"/>
  <c r="M30" i="2"/>
  <c r="O79" i="2"/>
  <c r="O82" i="2"/>
  <c r="O81" i="2"/>
  <c r="O80" i="2"/>
  <c r="N78" i="2" l="1"/>
  <c r="O78" i="2" s="1"/>
  <c r="N6" i="2"/>
  <c r="N30" i="2" s="1"/>
  <c r="N36" i="2" l="1"/>
  <c r="N72" i="2"/>
  <c r="N42" i="2"/>
  <c r="V90" i="2"/>
  <c r="N18" i="2"/>
  <c r="N12" i="2"/>
  <c r="N24" i="2"/>
  <c r="N48" i="2"/>
  <c r="N66" i="2"/>
  <c r="N60" i="2"/>
  <c r="N54" i="2"/>
</calcChain>
</file>

<file path=xl/sharedStrings.xml><?xml version="1.0" encoding="utf-8"?>
<sst xmlns="http://schemas.openxmlformats.org/spreadsheetml/2006/main" count="36" uniqueCount="27">
  <si>
    <t>Bid</t>
  </si>
  <si>
    <t>Ask</t>
  </si>
  <si>
    <t>S</t>
  </si>
  <si>
    <t>Symbol</t>
  </si>
  <si>
    <t>Open</t>
  </si>
  <si>
    <t>High</t>
  </si>
  <si>
    <t>Low</t>
  </si>
  <si>
    <t>Net</t>
  </si>
  <si>
    <t>NetLastQuoteToday</t>
  </si>
  <si>
    <t>Designed by Thom Hartle</t>
  </si>
  <si>
    <t>Split B&amp;A</t>
  </si>
  <si>
    <t>Symbol Check</t>
  </si>
  <si>
    <t xml:space="preserve">  </t>
  </si>
  <si>
    <t>Other Markets</t>
  </si>
  <si>
    <t>L</t>
  </si>
  <si>
    <t>LastTradeToday</t>
  </si>
  <si>
    <t>Last Trade</t>
  </si>
  <si>
    <t>Last Trade and Net Change</t>
  </si>
  <si>
    <t>EU6?</t>
  </si>
  <si>
    <t>CLE?</t>
  </si>
  <si>
    <t xml:space="preserve">  CCQ, Inc. Copyright © 2015</t>
  </si>
  <si>
    <t>NGE?</t>
  </si>
  <si>
    <t>HOE</t>
  </si>
  <si>
    <t>CQG 1-12 Month Calendar Forward Curve</t>
  </si>
  <si>
    <t>CQG Globex NY Harbor ULSD Calendar Spreads</t>
  </si>
  <si>
    <t>CQG NY Harbor ULSD Forward Curve</t>
  </si>
  <si>
    <t>RBE?3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</si>
</sst>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[$-F400]h:mm:ss\ AM/PM"/>
  </numFmts>
  <fonts count="16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10"/>
      <color theme="0"/>
      <name val="Century Gothic"/>
      <family val="2"/>
    </font>
    <font>
      <sz val="11"/>
      <color rgb="FF002060"/>
      <name val="Century Gothic"/>
      <family val="2"/>
    </font>
    <font>
      <sz val="16"/>
      <color theme="4"/>
      <name val="Century Gothic"/>
      <family val="2"/>
    </font>
    <font>
      <sz val="16"/>
      <color rgb="FF002060"/>
      <name val="Century Gothic"/>
      <family val="2"/>
    </font>
    <font>
      <sz val="16"/>
      <color rgb="FFFF0000"/>
      <name val="Century Gothic"/>
      <family val="2"/>
    </font>
    <font>
      <sz val="20"/>
      <color theme="3" tint="0.59996337778862885"/>
      <name val="Century Gothic"/>
      <family val="2"/>
    </font>
    <font>
      <sz val="16"/>
      <color theme="3" tint="0.59996337778862885"/>
      <name val="Century Gothic"/>
      <family val="2"/>
    </font>
    <font>
      <sz val="14"/>
      <color theme="3" tint="0.59996337778862885"/>
      <name val="Century Gothic"/>
      <family val="2"/>
    </font>
    <font>
      <sz val="11"/>
      <color rgb="FF00000F"/>
      <name val="Century Gothic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3"/>
        </stop>
        <stop position="0.5">
          <color theme="4"/>
        </stop>
        <stop position="1">
          <color theme="3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rgb="FF002060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00206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 tint="0.59996337778862885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/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 tint="0.59996337778862885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/>
      <right/>
      <top style="medium">
        <color theme="3" tint="0.39994506668294322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/>
      </right>
      <top/>
      <bottom style="thin">
        <color theme="3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thin">
        <color theme="3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 tint="0.59996337778862885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/>
      </bottom>
      <diagonal/>
    </border>
    <border>
      <left style="thin">
        <color theme="3" tint="0.59996337778862885"/>
      </left>
      <right style="thin">
        <color rgb="FF002060"/>
      </right>
      <top style="thin">
        <color theme="3"/>
      </top>
      <bottom style="thin">
        <color theme="3" tint="0.59996337778862885"/>
      </bottom>
      <diagonal/>
    </border>
    <border>
      <left style="thin">
        <color theme="3"/>
      </left>
      <right style="thin">
        <color theme="3" tint="0.59996337778862885"/>
      </right>
      <top/>
      <bottom/>
      <diagonal/>
    </border>
    <border>
      <left style="thin">
        <color theme="3"/>
      </left>
      <right style="thin">
        <color theme="3" tint="0.59996337778862885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 tint="0.59996337778862885"/>
      </top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1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  <protection locked="0"/>
    </xf>
    <xf numFmtId="2" fontId="5" fillId="4" borderId="0" xfId="0" applyNumberFormat="1" applyFont="1" applyFill="1" applyBorder="1" applyAlignment="1" applyProtection="1">
      <alignment horizontal="center" vertical="center" shrinkToFit="1"/>
    </xf>
    <xf numFmtId="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0" applyFont="1" applyFill="1" applyBorder="1" applyAlignment="1" applyProtection="1">
      <alignment horizontal="center" vertical="center" shrinkToFit="1"/>
    </xf>
    <xf numFmtId="0" fontId="5" fillId="4" borderId="12" xfId="0" applyFont="1" applyFill="1" applyBorder="1" applyAlignment="1" applyProtection="1">
      <alignment horizontal="center" vertical="center" shrinkToFit="1"/>
    </xf>
    <xf numFmtId="2" fontId="5" fillId="4" borderId="12" xfId="0" applyNumberFormat="1" applyFont="1" applyFill="1" applyBorder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center" vertical="center"/>
    </xf>
    <xf numFmtId="0" fontId="7" fillId="11" borderId="30" xfId="0" applyFont="1" applyFill="1" applyBorder="1" applyAlignment="1" applyProtection="1">
      <alignment horizontal="center" vertical="center" shrinkToFit="1"/>
    </xf>
    <xf numFmtId="0" fontId="7" fillId="11" borderId="9" xfId="0" applyFont="1" applyFill="1" applyBorder="1" applyAlignment="1" applyProtection="1">
      <alignment horizontal="center" vertical="center" shrinkToFit="1"/>
    </xf>
    <xf numFmtId="0" fontId="7" fillId="11" borderId="21" xfId="0" applyFont="1" applyFill="1" applyBorder="1" applyAlignment="1" applyProtection="1">
      <alignment horizontal="center" vertical="center" shrinkToFi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4" borderId="22" xfId="0" quotePrefix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23" xfId="0" applyFont="1" applyFill="1" applyBorder="1" applyAlignment="1" applyProtection="1">
      <alignment horizontal="center" vertical="center" shrinkToFit="1"/>
    </xf>
    <xf numFmtId="2" fontId="6" fillId="6" borderId="22" xfId="0" applyNumberFormat="1" applyFont="1" applyFill="1" applyBorder="1" applyAlignment="1" applyProtection="1">
      <alignment horizontal="center" vertical="center" shrinkToFit="1"/>
    </xf>
    <xf numFmtId="2" fontId="6" fillId="6" borderId="10" xfId="0" applyNumberFormat="1" applyFont="1" applyFill="1" applyBorder="1" applyAlignment="1" applyProtection="1">
      <alignment horizontal="center" vertical="center" shrinkToFit="1"/>
    </xf>
    <xf numFmtId="2" fontId="6" fillId="6" borderId="23" xfId="0" applyNumberFormat="1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Alignment="1" applyProtection="1">
      <alignment horizontal="center" vertical="center"/>
    </xf>
    <xf numFmtId="2" fontId="8" fillId="7" borderId="22" xfId="0" applyNumberFormat="1" applyFont="1" applyFill="1" applyBorder="1" applyAlignment="1" applyProtection="1">
      <alignment horizontal="center" vertical="center" shrinkToFit="1"/>
    </xf>
    <xf numFmtId="2" fontId="8" fillId="7" borderId="10" xfId="0" applyNumberFormat="1" applyFont="1" applyFill="1" applyBorder="1" applyAlignment="1" applyProtection="1">
      <alignment horizontal="center" vertical="center" shrinkToFit="1"/>
    </xf>
    <xf numFmtId="2" fontId="8" fillId="7" borderId="23" xfId="0" applyNumberFormat="1" applyFont="1" applyFill="1" applyBorder="1" applyAlignment="1" applyProtection="1">
      <alignment horizontal="center" vertical="center" shrinkToFit="1"/>
    </xf>
    <xf numFmtId="2" fontId="5" fillId="3" borderId="24" xfId="0" applyNumberFormat="1" applyFont="1" applyFill="1" applyBorder="1" applyAlignment="1" applyProtection="1">
      <alignment horizontal="center" vertical="center" shrinkToFit="1"/>
    </xf>
    <xf numFmtId="2" fontId="5" fillId="3" borderId="25" xfId="0" applyNumberFormat="1" applyFont="1" applyFill="1" applyBorder="1" applyAlignment="1" applyProtection="1">
      <alignment horizontal="center" vertical="center" shrinkToFit="1"/>
    </xf>
    <xf numFmtId="2" fontId="5" fillId="3" borderId="26" xfId="0" applyNumberFormat="1" applyFont="1" applyFill="1" applyBorder="1" applyAlignment="1" applyProtection="1">
      <alignment horizontal="center" vertical="center" shrinkToFit="1"/>
    </xf>
    <xf numFmtId="2" fontId="5" fillId="12" borderId="17" xfId="0" applyNumberFormat="1" applyFont="1" applyFill="1" applyBorder="1" applyAlignment="1" applyProtection="1">
      <alignment horizontal="center" vertical="center" shrinkToFit="1"/>
    </xf>
    <xf numFmtId="2" fontId="5" fillId="12" borderId="5" xfId="0" applyNumberFormat="1" applyFont="1" applyFill="1" applyBorder="1" applyAlignment="1" applyProtection="1">
      <alignment horizontal="center" vertical="center" shrinkToFit="1"/>
    </xf>
    <xf numFmtId="2" fontId="5" fillId="12" borderId="43" xfId="0" applyNumberFormat="1" applyFont="1" applyFill="1" applyBorder="1" applyAlignment="1" applyProtection="1">
      <alignment horizontal="center" vertical="center" shrinkToFit="1"/>
    </xf>
    <xf numFmtId="0" fontId="7" fillId="11" borderId="18" xfId="0" applyFont="1" applyFill="1" applyBorder="1" applyAlignment="1" applyProtection="1">
      <alignment horizontal="center" vertical="center" shrinkToFit="1"/>
    </xf>
    <xf numFmtId="2" fontId="7" fillId="11" borderId="19" xfId="0" applyNumberFormat="1" applyFont="1" applyFill="1" applyBorder="1" applyAlignment="1" applyProtection="1">
      <alignment horizontal="center" vertical="center" shrinkToFit="1"/>
    </xf>
    <xf numFmtId="0" fontId="7" fillId="11" borderId="20" xfId="0" applyFont="1" applyFill="1" applyBorder="1" applyAlignment="1" applyProtection="1">
      <alignment horizontal="center" vertical="center" shrinkToFit="1"/>
    </xf>
    <xf numFmtId="0" fontId="5" fillId="4" borderId="22" xfId="0" applyFont="1" applyFill="1" applyBorder="1" applyAlignment="1" applyProtection="1">
      <alignment horizontal="center" vertical="center" shrinkToFit="1"/>
    </xf>
    <xf numFmtId="2" fontId="5" fillId="4" borderId="25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Alignment="1" applyProtection="1">
      <alignment horizontal="center" vertical="center" shrinkToFit="1"/>
    </xf>
    <xf numFmtId="0" fontId="5" fillId="4" borderId="0" xfId="0" applyFont="1" applyFill="1" applyAlignment="1" applyProtection="1">
      <alignment horizontal="center" vertical="center" shrinkToFit="1"/>
    </xf>
    <xf numFmtId="2" fontId="5" fillId="13" borderId="17" xfId="0" applyNumberFormat="1" applyFont="1" applyFill="1" applyBorder="1" applyAlignment="1" applyProtection="1">
      <alignment horizontal="center" vertical="center" shrinkToFit="1"/>
    </xf>
    <xf numFmtId="2" fontId="5" fillId="13" borderId="43" xfId="0" applyNumberFormat="1" applyFont="1" applyFill="1" applyBorder="1" applyAlignment="1" applyProtection="1">
      <alignment horizontal="center" vertical="center" shrinkToFit="1"/>
    </xf>
    <xf numFmtId="2" fontId="5" fillId="4" borderId="23" xfId="0" applyNumberFormat="1" applyFont="1" applyFill="1" applyBorder="1" applyAlignment="1" applyProtection="1">
      <alignment horizontal="center" vertical="center" shrinkToFit="1"/>
    </xf>
    <xf numFmtId="0" fontId="5" fillId="4" borderId="0" xfId="0" applyFont="1" applyFill="1" applyBorder="1" applyAlignment="1" applyProtection="1">
      <alignment horizontal="center" vertical="center" shrinkToFit="1"/>
    </xf>
    <xf numFmtId="2" fontId="5" fillId="12" borderId="7" xfId="0" applyNumberFormat="1" applyFont="1" applyFill="1" applyBorder="1" applyAlignment="1" applyProtection="1">
      <alignment horizontal="center" vertical="center" shrinkToFit="1"/>
    </xf>
    <xf numFmtId="2" fontId="5" fillId="12" borderId="44" xfId="0" applyNumberFormat="1" applyFont="1" applyFill="1" applyBorder="1" applyAlignment="1" applyProtection="1">
      <alignment horizontal="center" vertical="center" shrinkToFit="1"/>
    </xf>
    <xf numFmtId="0" fontId="7" fillId="11" borderId="40" xfId="0" applyFont="1" applyFill="1" applyBorder="1" applyAlignment="1" applyProtection="1">
      <alignment horizontal="center" vertical="center" shrinkToFit="1"/>
    </xf>
    <xf numFmtId="0" fontId="7" fillId="11" borderId="2" xfId="0" applyFont="1" applyFill="1" applyBorder="1" applyAlignment="1" applyProtection="1">
      <alignment horizontal="center" vertical="center" shrinkToFit="1"/>
    </xf>
    <xf numFmtId="0" fontId="7" fillId="11" borderId="1" xfId="0" applyFont="1" applyFill="1" applyBorder="1" applyAlignment="1" applyProtection="1">
      <alignment horizontal="center" vertical="center" shrinkToFit="1"/>
    </xf>
    <xf numFmtId="0" fontId="7" fillId="11" borderId="23" xfId="0" applyFont="1" applyFill="1" applyBorder="1" applyAlignment="1" applyProtection="1">
      <alignment horizontal="center" vertical="center" shrinkToFit="1"/>
    </xf>
    <xf numFmtId="0" fontId="5" fillId="4" borderId="41" xfId="0" applyFont="1" applyFill="1" applyBorder="1" applyAlignment="1" applyProtection="1">
      <alignment horizontal="center" vertical="center" shrinkToFit="1"/>
    </xf>
    <xf numFmtId="2" fontId="5" fillId="4" borderId="2" xfId="0" applyNumberFormat="1" applyFont="1" applyFill="1" applyBorder="1" applyAlignment="1" applyProtection="1">
      <alignment horizontal="center" vertical="center" shrinkToFit="1"/>
    </xf>
    <xf numFmtId="2" fontId="5" fillId="4" borderId="0" xfId="0" applyNumberFormat="1" applyFont="1" applyFill="1" applyBorder="1" applyAlignment="1" applyProtection="1">
      <alignment vertical="center" shrinkToFit="1"/>
    </xf>
    <xf numFmtId="2" fontId="6" fillId="6" borderId="41" xfId="0" applyNumberFormat="1" applyFont="1" applyFill="1" applyBorder="1" applyAlignment="1" applyProtection="1">
      <alignment horizontal="center" vertical="center" shrinkToFit="1"/>
    </xf>
    <xf numFmtId="2" fontId="6" fillId="6" borderId="2" xfId="0" applyNumberFormat="1" applyFont="1" applyFill="1" applyBorder="1" applyAlignment="1" applyProtection="1">
      <alignment horizontal="center" vertical="center" shrinkToFit="1"/>
    </xf>
    <xf numFmtId="2" fontId="8" fillId="7" borderId="41" xfId="0" applyNumberFormat="1" applyFont="1" applyFill="1" applyBorder="1" applyAlignment="1" applyProtection="1">
      <alignment horizontal="center" vertical="center" shrinkToFit="1"/>
    </xf>
    <xf numFmtId="2" fontId="8" fillId="7" borderId="2" xfId="0" applyNumberFormat="1" applyFont="1" applyFill="1" applyBorder="1" applyAlignment="1" applyProtection="1">
      <alignment horizontal="center" vertical="center" shrinkToFit="1"/>
    </xf>
    <xf numFmtId="2" fontId="5" fillId="3" borderId="42" xfId="0" applyNumberFormat="1" applyFont="1" applyFill="1" applyBorder="1" applyAlignment="1" applyProtection="1">
      <alignment horizontal="center" vertical="center" shrinkToFit="1"/>
    </xf>
    <xf numFmtId="2" fontId="5" fillId="3" borderId="37" xfId="0" applyNumberFormat="1" applyFont="1" applyFill="1" applyBorder="1" applyAlignment="1" applyProtection="1">
      <alignment horizontal="center" vertical="center" shrinkToFit="1"/>
    </xf>
    <xf numFmtId="2" fontId="5" fillId="12" borderId="1" xfId="0" applyNumberFormat="1" applyFont="1" applyFill="1" applyBorder="1" applyAlignment="1" applyProtection="1">
      <alignment horizontal="center" vertical="center" shrinkToFit="1"/>
    </xf>
    <xf numFmtId="2" fontId="5" fillId="12" borderId="23" xfId="0" applyNumberFormat="1" applyFont="1" applyFill="1" applyBorder="1" applyAlignment="1" applyProtection="1">
      <alignment horizontal="center" vertical="center" shrinkToFit="1"/>
    </xf>
    <xf numFmtId="2" fontId="15" fillId="4" borderId="0" xfId="0" applyNumberFormat="1" applyFont="1" applyFill="1" applyBorder="1" applyAlignment="1" applyProtection="1">
      <alignment horizontal="center" vertical="center" shrinkToFit="1"/>
    </xf>
    <xf numFmtId="0" fontId="7" fillId="11" borderId="22" xfId="0" applyFont="1" applyFill="1" applyBorder="1" applyAlignment="1" applyProtection="1">
      <alignment horizontal="center" vertical="center" shrinkToFit="1"/>
    </xf>
    <xf numFmtId="0" fontId="5" fillId="4" borderId="29" xfId="0" applyFont="1" applyFill="1" applyBorder="1" applyAlignment="1" applyProtection="1">
      <alignment horizontal="center" vertical="center" shrinkToFit="1"/>
    </xf>
    <xf numFmtId="2" fontId="15" fillId="3" borderId="0" xfId="0" applyNumberFormat="1" applyFont="1" applyFill="1" applyBorder="1" applyAlignment="1" applyProtection="1">
      <alignment horizontal="center" vertical="center" shrinkToFit="1"/>
    </xf>
    <xf numFmtId="0" fontId="15" fillId="3" borderId="0" xfId="0" applyFont="1" applyFill="1" applyBorder="1" applyAlignment="1" applyProtection="1">
      <alignment horizontal="center" vertical="center" shrinkToFit="1"/>
    </xf>
    <xf numFmtId="2" fontId="5" fillId="3" borderId="0" xfId="0" applyNumberFormat="1" applyFont="1" applyFill="1" applyBorder="1" applyAlignment="1" applyProtection="1">
      <alignment horizontal="center" vertical="center" shrinkToFit="1"/>
    </xf>
    <xf numFmtId="164" fontId="5" fillId="3" borderId="0" xfId="0" applyNumberFormat="1" applyFont="1" applyFill="1" applyBorder="1" applyAlignment="1" applyProtection="1">
      <alignment horizontal="center" vertical="center" shrinkToFit="1"/>
    </xf>
    <xf numFmtId="10" fontId="5" fillId="3" borderId="0" xfId="0" applyNumberFormat="1" applyFont="1" applyFill="1" applyBorder="1" applyAlignment="1" applyProtection="1">
      <alignment horizontal="center" vertical="center" shrinkToFit="1"/>
    </xf>
    <xf numFmtId="2" fontId="9" fillId="5" borderId="1" xfId="0" applyNumberFormat="1" applyFont="1" applyFill="1" applyBorder="1" applyAlignment="1" applyProtection="1">
      <alignment horizontal="center" vertical="center" shrinkToFit="1"/>
    </xf>
    <xf numFmtId="2" fontId="9" fillId="5" borderId="10" xfId="0" applyNumberFormat="1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164" fontId="10" fillId="10" borderId="1" xfId="0" applyNumberFormat="1" applyFont="1" applyFill="1" applyBorder="1" applyAlignment="1" applyProtection="1">
      <alignment horizontal="center" vertical="center" shrinkToFit="1"/>
    </xf>
    <xf numFmtId="165" fontId="10" fillId="10" borderId="1" xfId="0" applyNumberFormat="1" applyFont="1" applyFill="1" applyBorder="1" applyAlignment="1" applyProtection="1">
      <alignment horizontal="center" vertical="center" shrinkToFit="1"/>
    </xf>
    <xf numFmtId="2" fontId="5" fillId="8" borderId="1" xfId="0" applyNumberFormat="1" applyFont="1" applyFill="1" applyBorder="1" applyAlignment="1" applyProtection="1">
      <alignment horizontal="center" vertical="center" shrinkToFit="1"/>
    </xf>
    <xf numFmtId="0" fontId="5" fillId="8" borderId="1" xfId="0" applyFont="1" applyFill="1" applyBorder="1" applyAlignment="1" applyProtection="1">
      <alignment horizontal="center" vertical="center" shrinkToFit="1"/>
    </xf>
    <xf numFmtId="0" fontId="5" fillId="8" borderId="13" xfId="0" applyFont="1" applyFill="1" applyBorder="1" applyAlignment="1" applyProtection="1">
      <alignment horizontal="center" vertical="center" shrinkToFit="1"/>
    </xf>
    <xf numFmtId="0" fontId="5" fillId="8" borderId="14" xfId="0" applyFont="1" applyFill="1" applyBorder="1" applyAlignment="1" applyProtection="1">
      <alignment horizontal="center" vertical="center" shrinkToFit="1"/>
    </xf>
    <xf numFmtId="2" fontId="5" fillId="13" borderId="1" xfId="0" applyNumberFormat="1" applyFont="1" applyFill="1" applyBorder="1" applyAlignment="1" applyProtection="1">
      <alignment horizontal="center" vertical="center" shrinkToFit="1"/>
    </xf>
    <xf numFmtId="2" fontId="5" fillId="13" borderId="23" xfId="0" applyNumberFormat="1" applyFont="1" applyFill="1" applyBorder="1" applyAlignment="1" applyProtection="1">
      <alignment horizontal="center" vertical="center" shrinkToFit="1"/>
    </xf>
    <xf numFmtId="2" fontId="5" fillId="8" borderId="14" xfId="0" applyNumberFormat="1" applyFont="1" applyFill="1" applyBorder="1" applyAlignment="1" applyProtection="1">
      <alignment horizontal="center" vertical="center" shrinkToFit="1"/>
    </xf>
    <xf numFmtId="2" fontId="7" fillId="12" borderId="1" xfId="0" applyNumberFormat="1" applyFont="1" applyFill="1" applyBorder="1" applyAlignment="1" applyProtection="1">
      <alignment horizontal="center" vertical="center" shrinkToFit="1"/>
    </xf>
    <xf numFmtId="2" fontId="7" fillId="12" borderId="23" xfId="0" applyNumberFormat="1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horizontal="center" vertical="center" shrinkToFit="1"/>
    </xf>
    <xf numFmtId="0" fontId="5" fillId="4" borderId="5" xfId="0" applyFont="1" applyFill="1" applyBorder="1" applyAlignment="1" applyProtection="1">
      <alignment vertical="center" shrinkToFit="1"/>
    </xf>
    <xf numFmtId="0" fontId="5" fillId="4" borderId="0" xfId="0" applyFont="1" applyFill="1" applyAlignment="1" applyProtection="1">
      <alignment vertical="center" shrinkToFit="1"/>
    </xf>
    <xf numFmtId="2" fontId="5" fillId="3" borderId="23" xfId="0" applyNumberFormat="1" applyFont="1" applyFill="1" applyBorder="1" applyAlignment="1" applyProtection="1">
      <alignment horizontal="center" vertical="center" shrinkToFit="1"/>
    </xf>
    <xf numFmtId="0" fontId="5" fillId="8" borderId="16" xfId="0" applyFont="1" applyFill="1" applyBorder="1" applyAlignment="1" applyProtection="1">
      <alignment horizontal="center" vertical="center" shrinkToFit="1"/>
    </xf>
    <xf numFmtId="0" fontId="5" fillId="12" borderId="0" xfId="0" applyFont="1" applyFill="1" applyAlignment="1" applyProtection="1">
      <alignment horizontal="center" vertical="center"/>
    </xf>
    <xf numFmtId="0" fontId="5" fillId="8" borderId="15" xfId="0" applyFont="1" applyFill="1" applyBorder="1" applyAlignment="1" applyProtection="1">
      <alignment horizontal="center" vertical="center" shrinkToFit="1"/>
    </xf>
    <xf numFmtId="0" fontId="5" fillId="3" borderId="27" xfId="0" applyFont="1" applyFill="1" applyBorder="1" applyAlignment="1" applyProtection="1">
      <alignment horizontal="center" vertical="center"/>
    </xf>
    <xf numFmtId="2" fontId="6" fillId="6" borderId="38" xfId="0" applyNumberFormat="1" applyFont="1" applyFill="1" applyBorder="1" applyAlignment="1" applyProtection="1">
      <alignment horizontal="center" vertical="center" shrinkToFit="1"/>
    </xf>
    <xf numFmtId="2" fontId="8" fillId="7" borderId="38" xfId="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/>
    </xf>
    <xf numFmtId="2" fontId="5" fillId="3" borderId="39" xfId="0" applyNumberFormat="1" applyFont="1" applyFill="1" applyBorder="1" applyAlignment="1" applyProtection="1">
      <alignment horizontal="center" vertical="center" shrinkToFit="1"/>
    </xf>
    <xf numFmtId="0" fontId="5" fillId="4" borderId="17" xfId="0" applyFont="1" applyFill="1" applyBorder="1" applyAlignment="1" applyProtection="1">
      <alignment horizontal="centerContinuous" vertical="center" shrinkToFit="1"/>
    </xf>
    <xf numFmtId="0" fontId="5" fillId="4" borderId="7" xfId="0" applyFont="1" applyFill="1" applyBorder="1" applyAlignment="1" applyProtection="1">
      <alignment horizontal="centerContinuous" vertical="center" shrinkToFit="1"/>
    </xf>
    <xf numFmtId="2" fontId="5" fillId="4" borderId="1" xfId="0" applyNumberFormat="1" applyFont="1" applyFill="1" applyBorder="1" applyAlignment="1" applyProtection="1">
      <alignment horizontal="centerContinuous" vertical="center" shrinkToFit="1"/>
    </xf>
    <xf numFmtId="0" fontId="5" fillId="4" borderId="1" xfId="0" applyFont="1" applyFill="1" applyBorder="1" applyAlignment="1" applyProtection="1">
      <alignment horizontal="centerContinuous" vertical="center" shrinkToFit="1"/>
    </xf>
    <xf numFmtId="0" fontId="5" fillId="3" borderId="0" xfId="0" applyFont="1" applyFill="1" applyBorder="1" applyAlignment="1" applyProtection="1">
      <alignment horizontal="center" vertical="center" shrinkToFit="1"/>
    </xf>
    <xf numFmtId="0" fontId="0" fillId="14" borderId="0" xfId="0" applyFont="1" applyFill="1" applyAlignment="1">
      <alignment horizontal="center"/>
    </xf>
    <xf numFmtId="0" fontId="0" fillId="14" borderId="0" xfId="0" applyFont="1" applyFill="1"/>
    <xf numFmtId="0" fontId="3" fillId="14" borderId="0" xfId="0" applyFont="1" applyFill="1"/>
    <xf numFmtId="2" fontId="3" fillId="14" borderId="0" xfId="0" applyNumberFormat="1" applyFont="1" applyFill="1" applyAlignment="1">
      <alignment horizontal="center"/>
    </xf>
    <xf numFmtId="164" fontId="3" fillId="14" borderId="0" xfId="0" applyNumberFormat="1" applyFont="1" applyFill="1" applyAlignment="1">
      <alignment horizontal="center"/>
    </xf>
    <xf numFmtId="164" fontId="3" fillId="14" borderId="0" xfId="0" applyNumberFormat="1" applyFont="1" applyFill="1"/>
    <xf numFmtId="0" fontId="0" fillId="14" borderId="0" xfId="0" applyFill="1"/>
    <xf numFmtId="0" fontId="3" fillId="14" borderId="0" xfId="0" applyFont="1" applyFill="1" applyAlignment="1">
      <alignment horizontal="right"/>
    </xf>
    <xf numFmtId="164" fontId="0" fillId="14" borderId="0" xfId="0" applyNumberFormat="1" applyFont="1" applyFill="1"/>
    <xf numFmtId="0" fontId="0" fillId="14" borderId="0" xfId="0" applyFont="1" applyFill="1" applyAlignment="1">
      <alignment horizontal="right"/>
    </xf>
    <xf numFmtId="164" fontId="4" fillId="14" borderId="0" xfId="0" applyNumberFormat="1" applyFont="1" applyFill="1" applyAlignment="1">
      <alignment vertical="center"/>
    </xf>
    <xf numFmtId="164" fontId="5" fillId="4" borderId="1" xfId="0" applyNumberFormat="1" applyFont="1" applyFill="1" applyBorder="1" applyAlignment="1" applyProtection="1">
      <alignment horizontal="center" vertical="center" shrinkToFit="1"/>
    </xf>
    <xf numFmtId="164" fontId="5" fillId="4" borderId="12" xfId="0" applyNumberFormat="1" applyFont="1" applyFill="1" applyBorder="1" applyAlignment="1" applyProtection="1">
      <alignment horizontal="center" vertical="center" shrinkToFit="1"/>
    </xf>
    <xf numFmtId="164" fontId="5" fillId="4" borderId="7" xfId="0" applyNumberFormat="1" applyFont="1" applyFill="1" applyBorder="1" applyAlignment="1" applyProtection="1">
      <alignment horizontal="center" vertical="center" shrinkToFit="1"/>
    </xf>
    <xf numFmtId="0" fontId="0" fillId="14" borderId="0" xfId="0" applyNumberFormat="1" applyFont="1" applyFill="1"/>
    <xf numFmtId="0" fontId="5" fillId="3" borderId="0" xfId="0" applyFont="1" applyFill="1" applyBorder="1" applyAlignment="1" applyProtection="1">
      <alignment horizontal="center" vertical="center" shrinkToFit="1"/>
    </xf>
    <xf numFmtId="164" fontId="10" fillId="10" borderId="1" xfId="0" applyNumberFormat="1" applyFont="1" applyFill="1" applyBorder="1" applyAlignment="1" applyProtection="1">
      <alignment horizontal="center" vertical="center" shrinkToFit="1"/>
    </xf>
    <xf numFmtId="22" fontId="5" fillId="4" borderId="1" xfId="0" applyNumberFormat="1" applyFont="1" applyFill="1" applyBorder="1" applyAlignment="1" applyProtection="1">
      <alignment horizontal="center" vertical="center" shrinkToFit="1"/>
    </xf>
    <xf numFmtId="0" fontId="5" fillId="4" borderId="1" xfId="1" applyFont="1" applyFill="1" applyBorder="1" applyAlignment="1" applyProtection="1">
      <alignment horizontal="center" vertical="center" shrinkToFit="1"/>
    </xf>
    <xf numFmtId="2" fontId="10" fillId="10" borderId="1" xfId="0" applyNumberFormat="1" applyFont="1" applyFill="1" applyBorder="1" applyAlignment="1" applyProtection="1">
      <alignment horizontal="center" vertical="center" shrinkToFit="1"/>
    </xf>
    <xf numFmtId="1" fontId="10" fillId="10" borderId="1" xfId="0" applyNumberFormat="1" applyFont="1" applyFill="1" applyBorder="1" applyAlignment="1" applyProtection="1">
      <alignment horizontal="center" vertical="center" shrinkToFit="1"/>
    </xf>
    <xf numFmtId="0" fontId="12" fillId="5" borderId="31" xfId="0" applyFont="1" applyFill="1" applyBorder="1" applyAlignment="1" applyProtection="1">
      <alignment horizontal="center" vertical="center" shrinkToFit="1"/>
    </xf>
    <xf numFmtId="0" fontId="12" fillId="5" borderId="32" xfId="0" applyFont="1" applyFill="1" applyBorder="1" applyAlignment="1" applyProtection="1">
      <alignment horizontal="center" vertical="center" shrinkToFit="1"/>
    </xf>
    <xf numFmtId="0" fontId="12" fillId="5" borderId="33" xfId="0" applyFont="1" applyFill="1" applyBorder="1" applyAlignment="1" applyProtection="1">
      <alignment horizontal="center" vertical="center" shrinkToFit="1"/>
    </xf>
    <xf numFmtId="0" fontId="12" fillId="5" borderId="34" xfId="0" applyFont="1" applyFill="1" applyBorder="1" applyAlignment="1" applyProtection="1">
      <alignment horizontal="center" vertical="center" shrinkToFit="1"/>
    </xf>
    <xf numFmtId="0" fontId="12" fillId="5" borderId="35" xfId="0" applyFont="1" applyFill="1" applyBorder="1" applyAlignment="1" applyProtection="1">
      <alignment horizontal="center" vertical="center" shrinkToFit="1"/>
    </xf>
    <xf numFmtId="0" fontId="12" fillId="5" borderId="36" xfId="0" applyFont="1" applyFill="1" applyBorder="1" applyAlignment="1" applyProtection="1">
      <alignment horizontal="center" vertical="center" shrinkToFit="1"/>
    </xf>
    <xf numFmtId="0" fontId="5" fillId="3" borderId="3" xfId="1" applyFont="1" applyFill="1" applyBorder="1" applyAlignment="1" applyProtection="1">
      <alignment horizontal="center" vertical="center" shrinkToFit="1"/>
    </xf>
    <xf numFmtId="22" fontId="5" fillId="3" borderId="3" xfId="0" applyNumberFormat="1" applyFont="1" applyFill="1" applyBorder="1" applyAlignment="1" applyProtection="1">
      <alignment horizontal="center" vertical="center" shrinkToFit="1"/>
    </xf>
    <xf numFmtId="0" fontId="13" fillId="5" borderId="31" xfId="0" applyFont="1" applyFill="1" applyBorder="1" applyAlignment="1" applyProtection="1">
      <alignment horizontal="center" vertical="center"/>
    </xf>
    <xf numFmtId="0" fontId="13" fillId="5" borderId="32" xfId="0" applyFont="1" applyFill="1" applyBorder="1" applyAlignment="1" applyProtection="1">
      <alignment horizontal="center" vertical="center"/>
    </xf>
    <xf numFmtId="0" fontId="13" fillId="5" borderId="33" xfId="0" applyFont="1" applyFill="1" applyBorder="1" applyAlignment="1" applyProtection="1">
      <alignment horizontal="center" vertical="center"/>
    </xf>
    <xf numFmtId="0" fontId="13" fillId="5" borderId="34" xfId="0" applyFont="1" applyFill="1" applyBorder="1" applyAlignment="1" applyProtection="1">
      <alignment horizontal="center" vertical="center"/>
    </xf>
    <xf numFmtId="0" fontId="13" fillId="5" borderId="35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 vertical="center"/>
    </xf>
    <xf numFmtId="0" fontId="14" fillId="5" borderId="32" xfId="0" applyFont="1" applyFill="1" applyBorder="1" applyAlignment="1" applyProtection="1">
      <alignment horizontal="center" vertical="center"/>
    </xf>
    <xf numFmtId="0" fontId="14" fillId="5" borderId="33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29" xfId="0" applyFont="1" applyFill="1" applyBorder="1" applyAlignment="1" applyProtection="1">
      <alignment horizontal="center" vertical="center"/>
    </xf>
    <xf numFmtId="0" fontId="14" fillId="5" borderId="35" xfId="0" applyFont="1" applyFill="1" applyBorder="1" applyAlignment="1" applyProtection="1">
      <alignment horizontal="center" vertical="center"/>
    </xf>
    <xf numFmtId="0" fontId="14" fillId="5" borderId="36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2" xfId="0" applyFont="1" applyFill="1" applyBorder="1" applyAlignment="1" applyProtection="1">
      <alignment horizontal="center" vertical="center" shrinkToFit="1"/>
    </xf>
    <xf numFmtId="166" fontId="5" fillId="4" borderId="20" xfId="0" applyNumberFormat="1" applyFont="1" applyFill="1" applyBorder="1" applyAlignment="1" applyProtection="1">
      <alignment horizontal="center" vertical="center" shrinkToFit="1"/>
    </xf>
    <xf numFmtId="166" fontId="5" fillId="4" borderId="19" xfId="0" applyNumberFormat="1" applyFont="1" applyFill="1" applyBorder="1" applyAlignment="1" applyProtection="1">
      <alignment horizontal="center" vertical="center" shrinkToFit="1"/>
    </xf>
    <xf numFmtId="0" fontId="5" fillId="4" borderId="45" xfId="1" applyFont="1" applyFill="1" applyBorder="1" applyAlignment="1" applyProtection="1">
      <alignment horizontal="center" vertical="center" shrinkToFit="1"/>
    </xf>
    <xf numFmtId="0" fontId="5" fillId="4" borderId="20" xfId="1" applyFont="1" applyFill="1" applyBorder="1" applyAlignment="1" applyProtection="1">
      <alignment horizontal="center" vertical="center" shrinkToFit="1"/>
    </xf>
    <xf numFmtId="0" fontId="5" fillId="4" borderId="8" xfId="0" applyFont="1" applyFill="1" applyBorder="1" applyAlignment="1" applyProtection="1">
      <alignment horizontal="center" vertical="center" shrinkToFit="1"/>
    </xf>
    <xf numFmtId="0" fontId="5" fillId="4" borderId="3" xfId="0" applyFont="1" applyFill="1" applyBorder="1" applyAlignment="1" applyProtection="1">
      <alignment horizontal="center" vertical="center" shrinkToFit="1"/>
    </xf>
    <xf numFmtId="0" fontId="5" fillId="4" borderId="4" xfId="0" applyFont="1" applyFill="1" applyBorder="1" applyAlignment="1" applyProtection="1">
      <alignment horizontal="center" vertical="center" shrinkToFit="1"/>
    </xf>
    <xf numFmtId="2" fontId="9" fillId="5" borderId="8" xfId="0" applyNumberFormat="1" applyFont="1" applyFill="1" applyBorder="1" applyAlignment="1" applyProtection="1">
      <alignment horizontal="center" vertical="center" shrinkToFit="1"/>
    </xf>
    <xf numFmtId="2" fontId="9" fillId="5" borderId="3" xfId="0" applyNumberFormat="1" applyFont="1" applyFill="1" applyBorder="1" applyAlignment="1" applyProtection="1">
      <alignment horizontal="center" vertical="center" shrinkToFit="1"/>
    </xf>
    <xf numFmtId="2" fontId="9" fillId="5" borderId="5" xfId="0" applyNumberFormat="1" applyFont="1" applyFill="1" applyBorder="1" applyAlignment="1" applyProtection="1">
      <alignment horizontal="center" vertical="center" shrinkToFit="1"/>
    </xf>
    <xf numFmtId="2" fontId="9" fillId="5" borderId="0" xfId="0" applyNumberFormat="1" applyFont="1" applyFill="1" applyBorder="1" applyAlignment="1" applyProtection="1">
      <alignment horizontal="center" vertical="center" shrinkToFit="1"/>
    </xf>
    <xf numFmtId="2" fontId="9" fillId="5" borderId="9" xfId="0" applyNumberFormat="1" applyFont="1" applyFill="1" applyBorder="1" applyAlignment="1" applyProtection="1">
      <alignment horizontal="center" vertical="center" shrinkToFit="1"/>
    </xf>
    <xf numFmtId="2" fontId="9" fillId="5" borderId="6" xfId="0" applyNumberFormat="1" applyFont="1" applyFill="1" applyBorder="1" applyAlignment="1" applyProtection="1">
      <alignment horizontal="center" vertical="center" shrinkToFit="1"/>
    </xf>
    <xf numFmtId="0" fontId="5" fillId="4" borderId="10" xfId="0" applyFont="1" applyFill="1" applyBorder="1" applyAlignment="1" applyProtection="1">
      <alignment horizontal="center" vertical="center" shrinkToFit="1"/>
    </xf>
    <xf numFmtId="0" fontId="5" fillId="4" borderId="11" xfId="0" applyFont="1" applyFill="1" applyBorder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1" fontId="11" fillId="9" borderId="1" xfId="0" applyNumberFormat="1" applyFont="1" applyFill="1" applyBorder="1" applyAlignment="1" applyProtection="1">
      <alignment horizontal="center" vertical="center" shrinkToFit="1"/>
    </xf>
    <xf numFmtId="164" fontId="11" fillId="9" borderId="1" xfId="0" applyNumberFormat="1" applyFont="1" applyFill="1" applyBorder="1" applyAlignment="1" applyProtection="1">
      <alignment horizontal="center" vertical="center" shrinkToFit="1"/>
    </xf>
    <xf numFmtId="164" fontId="10" fillId="9" borderId="1" xfId="0" applyNumberFormat="1" applyFont="1" applyFill="1" applyBorder="1" applyAlignment="1" applyProtection="1">
      <alignment horizontal="center" vertical="center" shrinkToFit="1"/>
    </xf>
    <xf numFmtId="0" fontId="15" fillId="4" borderId="17" xfId="0" applyFont="1" applyFill="1" applyBorder="1" applyAlignment="1" applyProtection="1">
      <alignment horizontal="center" vertical="center" shrinkToFit="1"/>
    </xf>
    <xf numFmtId="164" fontId="15" fillId="4" borderId="17" xfId="0" applyNumberFormat="1" applyFont="1" applyFill="1" applyBorder="1" applyAlignment="1" applyProtection="1">
      <alignment horizontal="center" vertical="center" shrinkToFit="1"/>
    </xf>
    <xf numFmtId="10" fontId="15" fillId="4" borderId="17" xfId="0" applyNumberFormat="1" applyFont="1" applyFill="1" applyBorder="1" applyAlignment="1" applyProtection="1">
      <alignment horizontal="center" vertical="center" shrinkToFit="1"/>
    </xf>
    <xf numFmtId="0" fontId="15" fillId="4" borderId="0" xfId="0" applyFont="1" applyFill="1" applyAlignment="1" applyProtection="1">
      <alignment horizontal="center" vertical="center" shrinkToFit="1"/>
    </xf>
    <xf numFmtId="2" fontId="15" fillId="4" borderId="0" xfId="0" applyNumberFormat="1" applyFont="1" applyFill="1" applyAlignment="1" applyProtection="1">
      <alignment horizontal="center" vertical="center" shrinkToFit="1"/>
    </xf>
    <xf numFmtId="0" fontId="15" fillId="4" borderId="0" xfId="0" applyFont="1" applyFill="1" applyBorder="1" applyAlignment="1" applyProtection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>RBEF20</v>
        <stp/>
        <stp>ContractData</stp>
        <stp>RBE?3</stp>
        <stp>Symbol</stp>
        <tr r="B36" s="2"/>
      </tp>
      <tp>
        <v>8.3700000000000011E-2</v>
        <stp/>
        <stp>ContractData</stp>
        <stp>HOES6X19</stp>
        <stp>LastTradeToday</stp>
        <tr r="I16" s="2"/>
      </tp>
      <tp>
        <v>8.0700000000000008E-2</v>
        <stp/>
        <stp>ContractData</stp>
        <stp>HOES6Z19</stp>
        <stp>LastTradeToday</stp>
        <tr r="J22" s="2"/>
      </tp>
      <tp t="s">
        <v/>
        <stp/>
        <stp>ContractData</stp>
        <stp>HOES6G20</stp>
        <stp>LastTradeToday</stp>
        <tr r="L34" s="2"/>
      </tp>
      <tp t="s">
        <v/>
        <stp/>
        <stp>ContractData</stp>
        <stp>HOES6F20</stp>
        <stp>LastTradeToday</stp>
        <tr r="K28" s="2"/>
      </tp>
      <tp>
        <v>3.49E-2</v>
        <stp/>
        <stp>ContractData</stp>
        <stp>HOES6H20</stp>
        <stp>LastTradeToday</stp>
        <tr r="M40" s="2"/>
      </tp>
      <tp t="s">
        <v/>
        <stp/>
        <stp>ContractData</stp>
        <stp>HOES6J20</stp>
        <stp>LastTradeToday</stp>
        <tr r="N46" s="2"/>
      </tp>
      <tp>
        <v>9.0900000000000009E-2</v>
        <stp/>
        <stp>ContractData</stp>
        <stp>HOES7X19</stp>
        <stp>LastTradeToday</stp>
        <tr r="J16" s="2"/>
      </tp>
      <tp>
        <v>8.0500000000000002E-2</v>
        <stp/>
        <stp>ContractData</stp>
        <stp>HOES7Z19</stp>
        <stp>LastTradeToday</stp>
        <tr r="K22" s="2"/>
      </tp>
      <tp t="s">
        <v/>
        <stp/>
        <stp>ContractData</stp>
        <stp>HOES7G20</stp>
        <stp>LastTradeToday</stp>
        <tr r="M34" s="2"/>
      </tp>
      <tp t="s">
        <v/>
        <stp/>
        <stp>ContractData</stp>
        <stp>HOES7F20</stp>
        <stp>LastTradeToday</stp>
        <tr r="L28" s="2"/>
      </tp>
      <tp t="s">
        <v/>
        <stp/>
        <stp>ContractData</stp>
        <stp>HOES7H20</stp>
        <stp>LastTradeToday</stp>
        <tr r="N40" s="2"/>
      </tp>
      <tp>
        <v>5.3000000000000005E-2</v>
        <stp/>
        <stp>ContractData</stp>
        <stp>HOES4X19</stp>
        <stp>LastTradeToday</stp>
        <tr r="G16" s="2"/>
      </tp>
      <tp>
        <v>6.2300000000000001E-2</v>
        <stp/>
        <stp>ContractData</stp>
        <stp>HOES4Z19</stp>
        <stp>LastTradeToday</stp>
        <tr r="H22" s="2"/>
      </tp>
      <tp>
        <v>5.6300000000000003E-2</v>
        <stp/>
        <stp>ContractData</stp>
        <stp>HOES4G20</stp>
        <stp>LastTradeToday</stp>
        <tr r="J34" s="2"/>
      </tp>
      <tp>
        <v>6.2200000000000005E-2</v>
        <stp/>
        <stp>ContractData</stp>
        <stp>HOES4F20</stp>
        <stp>LastTradeToday</stp>
        <tr r="I28" s="2"/>
      </tp>
      <tp t="s">
        <v/>
        <stp/>
        <stp>ContractData</stp>
        <stp>HOES4M20</stp>
        <stp>LastTradeToday</stp>
        <tr r="N58" s="2"/>
      </tp>
      <tp t="s">
        <v/>
        <stp/>
        <stp>ContractData</stp>
        <stp>HOES4H20</stp>
        <stp>LastTradeToday</stp>
        <tr r="K40" s="2"/>
      </tp>
      <tp t="s">
        <v/>
        <stp/>
        <stp>ContractData</stp>
        <stp>HOES4K20</stp>
        <stp>LastTradeToday</stp>
        <tr r="M52" s="2"/>
      </tp>
      <tp>
        <v>1.9E-2</v>
        <stp/>
        <stp>ContractData</stp>
        <stp>HOES4J20</stp>
        <stp>LastTradeToday</stp>
        <tr r="L46" s="2"/>
      </tp>
      <tp>
        <v>7.2000000000000008E-2</v>
        <stp/>
        <stp>ContractData</stp>
        <stp>HOES5X19</stp>
        <stp>LastTradeToday</stp>
        <tr r="H16" s="2"/>
      </tp>
      <tp>
        <v>7.350000000000001E-2</v>
        <stp/>
        <stp>ContractData</stp>
        <stp>HOES5Z19</stp>
        <stp>LastTradeToday</stp>
        <tr r="I22" s="2"/>
      </tp>
      <tp t="s">
        <v/>
        <stp/>
        <stp>ContractData</stp>
        <stp>HOES5G20</stp>
        <stp>LastTradeToday</stp>
        <tr r="K34" s="2"/>
      </tp>
      <tp>
        <v>6.93E-2</v>
        <stp/>
        <stp>ContractData</stp>
        <stp>HOES5F20</stp>
        <stp>LastTradeToday</stp>
        <tr r="J28" s="2"/>
      </tp>
      <tp t="s">
        <v/>
        <stp/>
        <stp>ContractData</stp>
        <stp>HOES5H20</stp>
        <stp>LastTradeToday</stp>
        <tr r="L40" s="2"/>
      </tp>
      <tp t="s">
        <v/>
        <stp/>
        <stp>ContractData</stp>
        <stp>HOES5K20</stp>
        <stp>LastTradeToday</stp>
        <tr r="N52" s="2"/>
      </tp>
      <tp>
        <v>1.4700000000000001E-2</v>
        <stp/>
        <stp>ContractData</stp>
        <stp>HOES5J20</stp>
        <stp>LastTradeToday</stp>
        <tr r="M46" s="2"/>
      </tp>
      <tp>
        <v>-3.6000000000000003E-3</v>
        <stp/>
        <stp>ContractData</stp>
        <stp>HOES2Q20</stp>
        <stp>LastTradeToday</stp>
        <tr r="N70" s="2"/>
      </tp>
      <tp>
        <v>2.1500000000000002E-2</v>
        <stp/>
        <stp>ContractData</stp>
        <stp>HOES2X19</stp>
        <stp>LastTradeToday</stp>
        <tr r="E16" s="2"/>
      </tp>
      <tp>
        <v>2.52E-2</v>
        <stp/>
        <stp>ContractData</stp>
        <stp>HOES2Z19</stp>
        <stp>LastTradeToday</stp>
        <tr r="F22" s="2"/>
      </tp>
      <tp>
        <v>3.7100000000000001E-2</v>
        <stp/>
        <stp>ContractData</stp>
        <stp>HOES2G20</stp>
        <stp>LastTradeToday</stp>
        <tr r="H34" s="2"/>
      </tp>
      <tp>
        <v>3.1600000000000003E-2</v>
        <stp/>
        <stp>ContractData</stp>
        <stp>HOES2F20</stp>
        <stp>LastTradeToday</stp>
        <tr r="G28" s="2"/>
      </tp>
      <tp>
        <v>5.0000000000000001E-4</v>
        <stp/>
        <stp>ContractData</stp>
        <stp>HOES2M20</stp>
        <stp>LastTradeToday</stp>
        <tr r="L58" s="2"/>
      </tp>
      <tp>
        <v>-3.8E-3</v>
        <stp/>
        <stp>ContractData</stp>
        <stp>HOES2N20</stp>
        <stp>LastTradeToday</stp>
        <tr r="M64" s="2"/>
      </tp>
      <tp>
        <v>3.1200000000000002E-2</v>
        <stp/>
        <stp>ContractData</stp>
        <stp>HOES2H20</stp>
        <stp>LastTradeToday</stp>
        <tr r="I40" s="2"/>
      </tp>
      <tp>
        <v>7.5000000000000006E-3</v>
        <stp/>
        <stp>ContractData</stp>
        <stp>HOES2K20</stp>
        <stp>LastTradeToday</stp>
        <tr r="K52" s="2"/>
      </tp>
      <tp>
        <v>1.8200000000000001E-2</v>
        <stp/>
        <stp>ContractData</stp>
        <stp>HOES2J20</stp>
        <stp>LastTradeToday</stp>
        <tr r="J46" s="2"/>
      </tp>
      <tp>
        <v>3.5300000000000005E-2</v>
        <stp/>
        <stp>ContractData</stp>
        <stp>HOES3X19</stp>
        <stp>LastTradeToday</stp>
        <tr r="F16" s="2"/>
      </tp>
      <tp>
        <v>4.3000000000000003E-2</v>
        <stp/>
        <stp>ContractData</stp>
        <stp>HOES3Z19</stp>
        <stp>LastTradeToday</stp>
        <tr r="G22" s="2"/>
      </tp>
      <tp>
        <v>4.8500000000000001E-2</v>
        <stp/>
        <stp>ContractData</stp>
        <stp>HOES3G20</stp>
        <stp>LastTradeToday</stp>
        <tr r="I34" s="2"/>
      </tp>
      <tp>
        <v>5.0800000000000005E-2</v>
        <stp/>
        <stp>ContractData</stp>
        <stp>HOES3F20</stp>
        <stp>LastTradeToday</stp>
        <tr r="H28" s="2"/>
      </tp>
      <tp>
        <v>-3.1000000000000003E-3</v>
        <stp/>
        <stp>ContractData</stp>
        <stp>HOES3M20</stp>
        <stp>LastTradeToday</stp>
        <tr r="M58" s="2"/>
      </tp>
      <tp>
        <v>-4.1000000000000003E-3</v>
        <stp/>
        <stp>ContractData</stp>
        <stp>HOES3N20</stp>
        <stp>LastTradeToday</stp>
        <tr r="N64" s="2"/>
      </tp>
      <tp>
        <v>3.7600000000000001E-2</v>
        <stp/>
        <stp>ContractData</stp>
        <stp>HOES3H20</stp>
        <stp>LastTradeToday</stp>
        <tr r="J40" s="2"/>
      </tp>
      <tp t="s">
        <v/>
        <stp/>
        <stp>ContractData</stp>
        <stp>HOES3K20</stp>
        <stp>LastTradeToday</stp>
        <tr r="L52" s="2"/>
      </tp>
      <tp>
        <v>1.8500000000000003E-2</v>
        <stp/>
        <stp>ContractData</stp>
        <stp>HOES3J20</stp>
        <stp>LastTradeToday</stp>
        <tr r="K46" s="2"/>
      </tp>
      <tp>
        <v>-1.9E-3</v>
        <stp/>
        <stp>ContractData</stp>
        <stp>HOES1U20</stp>
        <stp>LastTradeToday</stp>
        <tr r="N76" s="2"/>
      </tp>
      <tp>
        <v>-1.7000000000000001E-3</v>
        <stp/>
        <stp>ContractData</stp>
        <stp>HOES1V20</stp>
        <stp>LastTradeToday</stp>
        <tr r="O82" s="2"/>
      </tp>
      <tp>
        <v>-2.1000000000000003E-3</v>
        <stp/>
        <stp>ContractData</stp>
        <stp>HOES1Q20</stp>
        <stp>LastTradeToday</stp>
        <tr r="M70" s="2"/>
      </tp>
      <tp>
        <v>9.9000000000000008E-3</v>
        <stp/>
        <stp>ContractData</stp>
        <stp>HOES1X19</stp>
        <stp>LastTradeToday</stp>
        <tr r="D16" s="2"/>
      </tp>
      <tp>
        <v>1.15E-2</v>
        <stp/>
        <stp>ContractData</stp>
        <stp>HOES1Z19</stp>
        <stp>LastTradeToday</stp>
        <tr r="E22" s="2"/>
      </tp>
      <tp>
        <v>1.78E-2</v>
        <stp/>
        <stp>ContractData</stp>
        <stp>HOES1G20</stp>
        <stp>LastTradeToday</stp>
        <tr r="G34" s="2"/>
      </tp>
      <tp>
        <v>1.37E-2</v>
        <stp/>
        <stp>ContractData</stp>
        <stp>HOES1F20</stp>
        <stp>LastTradeToday</stp>
        <tr r="F28" s="2"/>
      </tp>
      <tp>
        <v>3.0000000000000003E-4</v>
        <stp/>
        <stp>ContractData</stp>
        <stp>HOES1M20</stp>
        <stp>LastTradeToday</stp>
        <tr r="K58" s="2"/>
      </tp>
      <tp>
        <v>-1.1000000000000001E-3</v>
        <stp/>
        <stp>ContractData</stp>
        <stp>HOES1N20</stp>
        <stp>LastTradeToday</stp>
        <tr r="L64" s="2"/>
      </tp>
      <tp>
        <v>1.9300000000000001E-2</v>
        <stp/>
        <stp>ContractData</stp>
        <stp>HOES1H20</stp>
        <stp>LastTradeToday</stp>
        <tr r="H40" s="2"/>
      </tp>
      <tp>
        <v>7.1000000000000004E-3</v>
        <stp/>
        <stp>ContractData</stp>
        <stp>HOES1K20</stp>
        <stp>LastTradeToday</stp>
        <tr r="J52" s="2"/>
      </tp>
      <tp>
        <v>1.1300000000000001E-2</v>
        <stp/>
        <stp>ContractData</stp>
        <stp>HOES1J20</stp>
        <stp>LastTradeToday</stp>
        <tr r="I46" s="2"/>
      </tp>
    </main>
    <main first="cqgxl.rtd">
      <tp t="s">
        <v>HOEX19</v>
        <stp/>
        <stp>ContractData</stp>
        <stp>HOE?1</stp>
        <stp>Symbol</stp>
        <tr r="Q2" s="3"/>
        <tr r="S35" s="3"/>
        <tr r="R35" s="3"/>
      </tp>
      <tp t="s">
        <v>HOEF20</v>
        <stp/>
        <stp>ContractData</stp>
        <stp>HOE?3</stp>
        <stp>Symbol</stp>
        <tr r="Q4" s="3"/>
      </tp>
      <tp t="s">
        <v>HOEZ19</v>
        <stp/>
        <stp>ContractData</stp>
        <stp>HOE?2</stp>
        <stp>Symbol</stp>
        <tr r="Q3" s="3"/>
        <tr r="S36" s="3"/>
      </tp>
      <tp t="s">
        <v>HOEH20</v>
        <stp/>
        <stp>ContractData</stp>
        <stp>HOE?5</stp>
        <stp>Symbol</stp>
        <tr r="Q6" s="3"/>
      </tp>
      <tp t="s">
        <v>HOEG20</v>
        <stp/>
        <stp>ContractData</stp>
        <stp>HOE?4</stp>
        <stp>Symbol</stp>
        <tr r="Q5" s="3"/>
      </tp>
      <tp t="s">
        <v>HOEK20</v>
        <stp/>
        <stp>ContractData</stp>
        <stp>HOE?7</stp>
        <stp>Symbol</stp>
        <tr r="Q8" s="3"/>
      </tp>
      <tp t="s">
        <v>HOEJ20</v>
        <stp/>
        <stp>ContractData</stp>
        <stp>HOE?6</stp>
        <stp>Symbol</stp>
        <tr r="Q7" s="3"/>
      </tp>
      <tp t="s">
        <v>HOEN20</v>
        <stp/>
        <stp>ContractData</stp>
        <stp>HOE?9</stp>
        <stp>Symbol</stp>
        <tr r="Q10" s="3"/>
      </tp>
      <tp t="s">
        <v>HOEM20</v>
        <stp/>
        <stp>ContractData</stp>
        <stp>HOE?8</stp>
        <stp>Symbol</stp>
        <tr r="Q9" s="3"/>
      </tp>
      <tp>
        <v>1.9071</v>
        <stp/>
        <stp>ContractData</stp>
        <stp>HOEX19</stp>
        <stp>Open</stp>
        <tr r="D62" s="2"/>
      </tp>
      <tp>
        <v>1.8941000000000001</v>
        <stp/>
        <stp>ContractData</stp>
        <stp>HOEZ19</stp>
        <stp>Open</stp>
        <tr r="D63" s="2"/>
      </tp>
      <tp>
        <v>9.06E-2</v>
        <stp/>
        <stp>ContractData</stp>
        <stp>HOES8X19</stp>
        <stp>LastTradeToday</stp>
        <tr r="K16" s="2"/>
      </tp>
      <tp>
        <v>7.9399999999999998E-2</v>
        <stp/>
        <stp>ContractData</stp>
        <stp>HOES8Z19</stp>
        <stp>LastTradeToday</stp>
        <tr r="L22" s="2"/>
      </tp>
      <tp t="s">
        <v/>
        <stp/>
        <stp>ContractData</stp>
        <stp>HOES8G20</stp>
        <stp>LastTradeToday</stp>
        <tr r="N34" s="2"/>
      </tp>
      <tp t="s">
        <v/>
        <stp/>
        <stp>ContractData</stp>
        <stp>HOES8F20</stp>
        <stp>LastTradeToday</stp>
        <tr r="M28" s="2"/>
      </tp>
      <tp>
        <v>1.7984</v>
        <stp/>
        <stp>ContractData</stp>
        <stp>HOEQ20</stp>
        <stp>Open</stp>
        <tr r="D75" s="2"/>
      </tp>
      <tp>
        <v>1.79</v>
        <stp/>
        <stp>ContractData</stp>
        <stp>HOEU20</stp>
        <stp>Open</stp>
        <tr r="D76" s="2"/>
      </tp>
      <tp t="s">
        <v/>
        <stp/>
        <stp>ContractData</stp>
        <stp>HOEV20</stp>
        <stp>Open</stp>
        <tr r="D78" s="2"/>
      </tp>
      <tp>
        <v>1.8567</v>
        <stp/>
        <stp>ContractData</stp>
        <stp>HOEH20</stp>
        <stp>Open</stp>
        <tr r="D68" s="2"/>
      </tp>
      <tp>
        <v>1.8140000000000001</v>
        <stp/>
        <stp>ContractData</stp>
        <stp>HOEK20</stp>
        <stp>Open</stp>
        <tr r="D70" s="2"/>
      </tp>
      <tp>
        <v>1.8219000000000001</v>
        <stp/>
        <stp>ContractData</stp>
        <stp>HOEJ20</stp>
        <stp>Open</stp>
        <tr r="D69" s="2"/>
      </tp>
      <tp>
        <v>1.8049000000000002</v>
        <stp/>
        <stp>ContractData</stp>
        <stp>HOEM20</stp>
        <stp>Open</stp>
        <tr r="D72" s="2"/>
      </tp>
      <tp>
        <v>1.7990000000000002</v>
        <stp/>
        <stp>ContractData</stp>
        <stp>HOEN20</stp>
        <stp>Open</stp>
        <tr r="D74" s="2"/>
      </tp>
      <tp>
        <v>1.8722000000000001</v>
        <stp/>
        <stp>ContractData</stp>
        <stp>HOEG20</stp>
        <stp>Open</stp>
        <tr r="D66" s="2"/>
      </tp>
      <tp>
        <v>1.8868</v>
        <stp/>
        <stp>ContractData</stp>
        <stp>HOEF20</stp>
        <stp>Open</stp>
        <tr r="D64" s="2"/>
      </tp>
      <tp t="s">
        <v/>
        <stp/>
        <stp>ContractData</stp>
        <stp>HOES9X19</stp>
        <stp>LastTradeToday</stp>
        <tr r="L16" s="2"/>
      </tp>
      <tp>
        <v>7.7499999999999999E-2</v>
        <stp/>
        <stp>ContractData</stp>
        <stp>HOES9Z19</stp>
        <stp>LastTradeToday</stp>
        <tr r="M22" s="2"/>
      </tp>
      <tp t="s">
        <v/>
        <stp/>
        <stp>ContractData</stp>
        <stp>HOES9F20</stp>
        <stp>LastTradeToday</stp>
        <tr r="N28" s="2"/>
      </tp>
    </main>
    <main first="cqgxl.rtd">
      <tp>
        <v>1.9025000000000001</v>
        <stp/>
        <stp>ContractData</stp>
        <stp>HOEZ19</stp>
        <stp>High</stp>
        <tr r="E63" s="2"/>
      </tp>
      <tp>
        <v>1.9142000000000001</v>
        <stp/>
        <stp>ContractData</stp>
        <stp>HOEX19</stp>
        <stp>High</stp>
        <tr r="E62" s="2"/>
      </tp>
      <tp>
        <v>9.2100000000000001E-2</v>
        <stp/>
        <stp>ContractData</stp>
        <stp>HOES12X</stp>
        <stp>Y_Settlement</stp>
        <tr r="X13" s="3"/>
      </tp>
      <tp>
        <v>9.3700000000000006E-2</v>
        <stp/>
        <stp>ContractData</stp>
        <stp>HOES11X</stp>
        <stp>Y_Settlement</stp>
        <tr r="X12" s="3"/>
      </tp>
      <tp>
        <v>9.5500000000000002E-2</v>
        <stp/>
        <stp>ContractData</stp>
        <stp>HOES10X</stp>
        <stp>Y_Settlement</stp>
        <tr r="X11" s="3"/>
      </tp>
      <tp t="s">
        <v/>
        <stp/>
        <stp>ContractData</stp>
        <stp>HOEV20</stp>
        <stp>High</stp>
        <tr r="E78" s="2"/>
      </tp>
      <tp>
        <v>1.7903</v>
        <stp/>
        <stp>ContractData</stp>
        <stp>HOEU20</stp>
        <stp>High</stp>
        <tr r="E76" s="2"/>
      </tp>
      <tp>
        <v>1.7984</v>
        <stp/>
        <stp>ContractData</stp>
        <stp>HOEQ20</stp>
        <stp>High</stp>
        <tr r="E75" s="2"/>
      </tp>
      <tp>
        <v>1.7990000000000002</v>
        <stp/>
        <stp>ContractData</stp>
        <stp>HOEN20</stp>
        <stp>High</stp>
        <tr r="E74" s="2"/>
      </tp>
      <tp>
        <v>1.8082</v>
        <stp/>
        <stp>ContractData</stp>
        <stp>HOEM20</stp>
        <stp>High</stp>
        <tr r="E72" s="2"/>
      </tp>
      <tp>
        <v>1.8248</v>
        <stp/>
        <stp>ContractData</stp>
        <stp>HOEJ20</stp>
        <stp>High</stp>
        <tr r="E69" s="2"/>
      </tp>
      <tp>
        <v>1.8165</v>
        <stp/>
        <stp>ContractData</stp>
        <stp>HOEK20</stp>
        <stp>High</stp>
        <tr r="E70" s="2"/>
      </tp>
      <tp>
        <v>1.8567</v>
        <stp/>
        <stp>ContractData</stp>
        <stp>HOEH20</stp>
        <stp>High</stp>
        <tr r="E68" s="2"/>
      </tp>
      <tp>
        <v>1.8909</v>
        <stp/>
        <stp>ContractData</stp>
        <stp>HOEF20</stp>
        <stp>High</stp>
        <tr r="E64" s="2"/>
      </tp>
      <tp>
        <v>1.8728</v>
        <stp/>
        <stp>ContractData</stp>
        <stp>HOEG20</stp>
        <stp>High</stp>
        <tr r="E66" s="2"/>
      </tp>
    </main>
    <main first="cqg.rtd">
      <tp>
        <v>397</v>
        <stp/>
        <stp>StudyData</stp>
        <stp>HOEH20</stp>
        <stp>VolOI</stp>
        <stp/>
        <stp>Vol</stp>
        <stp>330</stp>
        <stp/>
        <stp>PrimaryOnly</stp>
        <stp/>
        <stp/>
        <stp/>
        <stp>T</stp>
        <tr r="U83" s="2"/>
      </tp>
      <tp>
        <v>84</v>
        <stp/>
        <stp>StudyData</stp>
        <stp>HOEK20</stp>
        <stp>VolOI</stp>
        <stp/>
        <stp>Vol</stp>
        <stp>330</stp>
        <stp/>
        <stp>PrimaryOnly</stp>
        <stp/>
        <stp/>
        <stp/>
        <stp>T</stp>
        <tr r="U85" s="2"/>
      </tp>
      <tp>
        <v>343</v>
        <stp/>
        <stp>StudyData</stp>
        <stp>HOEJ20</stp>
        <stp>VolOI</stp>
        <stp/>
        <stp>Vol</stp>
        <stp>330</stp>
        <stp/>
        <stp>PrimaryOnly</stp>
        <stp/>
        <stp/>
        <stp/>
        <stp>T</stp>
        <tr r="U84" s="2"/>
      </tp>
      <tp>
        <v>316</v>
        <stp/>
        <stp>StudyData</stp>
        <stp>HOEM20</stp>
        <stp>VolOI</stp>
        <stp/>
        <stp>Vol</stp>
        <stp>330</stp>
        <stp/>
        <stp>PrimaryOnly</stp>
        <stp/>
        <stp/>
        <stp/>
        <stp>T</stp>
        <tr r="U86" s="2"/>
      </tp>
      <tp>
        <v>51</v>
        <stp/>
        <stp>StudyData</stp>
        <stp>HOEN20</stp>
        <stp>VolOI</stp>
        <stp/>
        <stp>Vol</stp>
        <stp>330</stp>
        <stp/>
        <stp>PrimaryOnly</stp>
        <stp/>
        <stp/>
        <stp/>
        <stp>T</stp>
        <tr r="U87" s="2"/>
      </tp>
      <tp>
        <v>949</v>
        <stp/>
        <stp>StudyData</stp>
        <stp>HOEG20</stp>
        <stp>VolOI</stp>
        <stp/>
        <stp>Vol</stp>
        <stp>330</stp>
        <stp/>
        <stp>PrimaryOnly</stp>
        <stp/>
        <stp/>
        <stp/>
        <stp>T</stp>
        <tr r="U82" s="2"/>
      </tp>
      <tp>
        <v>2006</v>
        <stp/>
        <stp>StudyData</stp>
        <stp>HOEF20</stp>
        <stp>VolOI</stp>
        <stp/>
        <stp>Vol</stp>
        <stp>330</stp>
        <stp/>
        <stp>PrimaryOnly</stp>
        <stp/>
        <stp/>
        <stp/>
        <stp>T</stp>
        <tr r="U81" s="2"/>
      </tp>
      <tp>
        <v>10</v>
        <stp/>
        <stp>StudyData</stp>
        <stp>HOEQ20</stp>
        <stp>VolOI</stp>
        <stp/>
        <stp>Vol</stp>
        <stp>330</stp>
        <stp/>
        <stp>PrimaryOnly</stp>
        <stp/>
        <stp/>
        <stp/>
        <stp>T</stp>
        <tr r="U88" s="2"/>
      </tp>
      <tp>
        <v>18</v>
        <stp/>
        <stp>StudyData</stp>
        <stp>HOEU20</stp>
        <stp>VolOI</stp>
        <stp/>
        <stp>Vol</stp>
        <stp>330</stp>
        <stp/>
        <stp>PrimaryOnly</stp>
        <stp/>
        <stp/>
        <stp/>
        <stp>T</stp>
        <tr r="U89" s="2"/>
      </tp>
      <tp t="s">
        <v/>
        <stp/>
        <stp>StudyData</stp>
        <stp>HOEV20</stp>
        <stp>VolOI</stp>
        <stp/>
        <stp>Vol</stp>
        <stp>330</stp>
        <stp/>
        <stp>PrimaryOnly</stp>
        <stp/>
        <stp/>
        <stp/>
        <stp>T</stp>
        <tr r="U90" s="2"/>
      </tp>
    </main>
    <main first="cqgxl.rtd">
      <tp>
        <v>1.4716</v>
        <stp/>
        <stp>ContractData</stp>
        <stp>RBE?3</stp>
        <stp>LastTradeToday</stp>
        <tr r="B46" s="2"/>
      </tp>
    </main>
    <main first="cqgxl.rtd">
      <tp t="s">
        <v/>
        <stp/>
        <stp>ContractData</stp>
        <stp>HOES11X19</stp>
        <stp>LastTradeToday</stp>
        <tr r="N16" s="2"/>
      </tp>
      <tp>
        <v>1.5174000000000001</v>
        <stp/>
        <stp>ContractData</stp>
        <stp>RBE?3</stp>
        <stp>High</stp>
        <tr r="B44" s="2"/>
      </tp>
    </main>
    <main first="cqgxl.rtd">
      <tp t="s">
        <v>CLEX19</v>
        <stp/>
        <stp>ContractData</stp>
        <stp>CLE?</stp>
        <stp>Symbol</stp>
        <tr r="E36" s="2"/>
      </tp>
      <tp t="s">
        <v/>
        <stp/>
        <stp>ContractData</stp>
        <stp>HOES10X19</stp>
        <stp>LastTradeToday</stp>
        <tr r="M16" s="2"/>
      </tp>
      <tp t="s">
        <v/>
        <stp/>
        <stp>ContractData</stp>
        <stp>HOES10Z19</stp>
        <stp>LastTradeToday</stp>
        <tr r="N22" s="2"/>
      </tp>
    </main>
    <main first="cqgxl.rtd">
      <tp>
        <v>8.8700000000000001E-2</v>
        <stp/>
        <stp>ContractData</stp>
        <stp>HOES10X19</stp>
        <stp>Ask</stp>
        <tr r="M14" s="2"/>
      </tp>
      <tp>
        <v>8.7100000000000011E-2</v>
        <stp/>
        <stp>ContractData</stp>
        <stp>HOES11X19</stp>
        <stp>Ask</stp>
        <tr r="N14" s="2"/>
      </tp>
      <tp t="s">
        <v>EU6Z19</v>
        <stp/>
        <stp>ContractData</stp>
        <stp>EU6?</stp>
        <stp>Symbol</stp>
        <tr r="F36" s="2"/>
      </tp>
      <tp>
        <v>7.4499999999999997E-2</v>
        <stp/>
        <stp>ContractData</stp>
        <stp>HOES10Z19</stp>
        <stp>Bid</stp>
        <tr r="N21" s="2"/>
      </tp>
    </main>
    <main first="cqgxl.rtd">
      <tp>
        <v>52.17</v>
        <stp/>
        <stp>ContractData</stp>
        <stp>CLE?</stp>
        <stp>Low</stp>
        <tr r="E45" s="2"/>
      </tp>
      <tp>
        <v>7.6999999999999999E-2</v>
        <stp/>
        <stp>ContractData</stp>
        <stp>HOES10Z19</stp>
        <stp>Ask</stp>
        <tr r="N20" s="2"/>
      </tp>
    </main>
    <main first="cqgxl.rtd">
      <tp>
        <v>1.10165</v>
        <stp/>
        <stp>ContractData</stp>
        <stp>EU6?</stp>
        <stp>High</stp>
        <tr r="F44" s="2"/>
      </tp>
    </main>
    <main first="cqgxl.rtd">
      <tp>
        <v>8.6800000000000002E-2</v>
        <stp/>
        <stp>ContractData</stp>
        <stp>HOES10X19</stp>
        <stp>Bid</stp>
        <tr r="M15" s="2"/>
      </tp>
      <tp>
        <v>8.4400000000000003E-2</v>
        <stp/>
        <stp>ContractData</stp>
        <stp>HOES11X19</stp>
        <stp>Bid</stp>
        <tr r="N15" s="2"/>
      </tp>
      <tp t="s">
        <v>HOEX19</v>
        <stp/>
        <stp>ContractData</stp>
        <stp>HOE?</stp>
        <stp>Symbol</stp>
        <tr r="R35" s="3"/>
      </tp>
      <tp>
        <v>2.2469999999999999</v>
        <stp/>
        <stp>ContractData</stp>
        <stp>NGE?</stp>
        <stp>Low</stp>
        <tr r="D45" s="2"/>
      </tp>
    </main>
    <main first="cqgxl.rtd">
      <tp t="s">
        <v>NGEX19</v>
        <stp/>
        <stp>ContractData</stp>
        <stp>NGE?</stp>
        <stp>Symbol</stp>
        <tr r="D36" s="2"/>
      </tp>
    </main>
    <main first="cqgxl.rtd">
      <tp>
        <v>1.8048000000000002</v>
        <stp/>
        <stp>ContractData</stp>
        <stp>HOEV20</stp>
        <stp>Y_Settlement</stp>
        <tr r="H78" s="2"/>
        <tr r="U13" s="3"/>
      </tp>
      <tp>
        <v>1.8030000000000002</v>
        <stp/>
        <stp>ContractData</stp>
        <stp>HOEU20</stp>
        <stp>Y_Settlement</stp>
        <tr r="H76" s="2"/>
        <tr r="U12" s="3"/>
      </tp>
      <tp>
        <v>1.8011000000000001</v>
        <stp/>
        <stp>ContractData</stp>
        <stp>HOEQ20</stp>
        <stp>Y_Settlement</stp>
        <tr r="H75" s="2"/>
        <tr r="U11" s="3"/>
      </tp>
      <tp>
        <v>1.8765000000000001</v>
        <stp/>
        <stp>ContractData</stp>
        <stp>HOEF20</stp>
        <stp>Y_Settlement</stp>
        <tr r="H64" s="2"/>
        <tr r="U4" s="3"/>
      </tp>
      <tp>
        <v>1.8619000000000001</v>
        <stp/>
        <stp>ContractData</stp>
        <stp>HOEG20</stp>
        <stp>Y_Settlement</stp>
        <tr r="H66" s="2"/>
        <tr r="U5" s="3"/>
      </tp>
      <tp>
        <v>1.8005</v>
        <stp/>
        <stp>ContractData</stp>
        <stp>HOEN20</stp>
        <stp>Y_Settlement</stp>
        <tr r="U10" s="3"/>
        <tr r="H74" s="2"/>
      </tp>
      <tp>
        <v>1.8016000000000001</v>
        <stp/>
        <stp>ContractData</stp>
        <stp>HOEM20</stp>
        <stp>Y_Settlement</stp>
        <tr r="H72" s="2"/>
        <tr r="U9" s="3"/>
      </tp>
      <tp>
        <v>1.8223</v>
        <stp/>
        <stp>ContractData</stp>
        <stp>HOEJ20</stp>
        <stp>Y_Settlement</stp>
        <tr r="H69" s="2"/>
        <tr r="U7" s="3"/>
      </tp>
      <tp>
        <v>1.8099000000000001</v>
        <stp/>
        <stp>ContractData</stp>
        <stp>HOEK20</stp>
        <stp>Y_Settlement</stp>
        <tr r="U8" s="3"/>
        <tr r="H70" s="2"/>
      </tp>
      <tp>
        <v>1.8432000000000002</v>
        <stp/>
        <stp>ContractData</stp>
        <stp>HOEH20</stp>
        <stp>Y_Settlement</stp>
        <tr r="H68" s="2"/>
        <tr r="U6" s="3"/>
      </tp>
      <tp>
        <v>2.2000000000000002E-2</v>
        <stp/>
        <stp>ContractData</stp>
        <stp>HOES2X</stp>
        <stp>Y_Settlement</stp>
        <tr r="X3" s="3"/>
      </tp>
      <tp>
        <v>2.2629999999999999</v>
        <stp/>
        <stp>ContractData</stp>
        <stp>NGE?</stp>
        <stp>LastTradeToday</stp>
        <tr r="D46" s="2"/>
      </tp>
      <tp>
        <v>3.6600000000000001E-2</v>
        <stp/>
        <stp>ContractData</stp>
        <stp>HOES3X</stp>
        <stp>Y_Settlement</stp>
        <tr r="X4" s="3"/>
      </tp>
      <tp>
        <v>1</v>
        <stp/>
        <stp>ContractData</stp>
        <stp>HOEX19</stp>
        <stp>LastBidVolume</stp>
        <tr r="D57" s="2"/>
      </tp>
      <tp>
        <v>1.8885000000000001</v>
        <stp/>
        <stp>ContractData</stp>
        <stp>HOEZ19</stp>
        <stp>Y_Settlement</stp>
        <tr r="H63" s="2"/>
        <tr r="U3" s="3"/>
      </tp>
      <tp>
        <v>1.8985000000000001</v>
        <stp/>
        <stp>ContractData</stp>
        <stp>HOEX19</stp>
        <stp>Y_Settlement</stp>
        <tr r="H62" s="2"/>
        <tr r="U2" s="3"/>
      </tp>
    </main>
    <main first="cqgxl.rtd">
      <tp>
        <v>0.01</v>
        <stp/>
        <stp>ContractData</stp>
        <stp>HOES1X</stp>
        <stp>Y_Settlement</stp>
        <tr r="X2" s="3"/>
      </tp>
      <tp>
        <v>8.8599999999999998E-2</v>
        <stp/>
        <stp>ContractData</stp>
        <stp>HOES6X</stp>
        <stp>Y_Settlement</stp>
        <tr r="X7" s="3"/>
      </tp>
      <tp>
        <v>9.69E-2</v>
        <stp/>
        <stp>ContractData</stp>
        <stp>HOES7X</stp>
        <stp>Y_Settlement</stp>
        <tr r="X8" s="3"/>
      </tp>
      <tp t="e">
        <v>#N/A</v>
        <stp/>
        <stp>ContractData</stp>
        <stp/>
        <stp>Y_Settlement</stp>
        <tr r="H77" s="2"/>
      </tp>
      <tp>
        <v>5.5300000000000002E-2</v>
        <stp/>
        <stp>ContractData</stp>
        <stp>HOES4X</stp>
        <stp>Y_Settlement</stp>
        <tr r="X5" s="3"/>
      </tp>
      <tp>
        <v>7.6200000000000004E-2</v>
        <stp/>
        <stp>ContractData</stp>
        <stp>HOES5X</stp>
        <stp>Y_Settlement</stp>
        <tr r="X6" s="3"/>
      </tp>
    </main>
    <main first="cqgxl.rtd">
      <tp>
        <v>1.5135000000000001</v>
        <stp/>
        <stp>ContractData</stp>
        <stp>RBE?3</stp>
        <stp>Open</stp>
        <tr r="B42" s="2"/>
      </tp>
      <tp>
        <v>9.8000000000000004E-2</v>
        <stp/>
        <stp>ContractData</stp>
        <stp>HOES8X</stp>
        <stp>Y_Settlement</stp>
        <tr r="X9" s="3"/>
      </tp>
    </main>
    <main first="cqgxl.rtd">
      <tp>
        <v>9.74E-2</v>
        <stp/>
        <stp>ContractData</stp>
        <stp>HOES9X</stp>
        <stp>Y_Settlement</stp>
        <tr r="X10" s="3"/>
      </tp>
      <tp>
        <v>1.1009</v>
        <stp/>
        <stp>ContractData</stp>
        <stp>EU6?</stp>
        <stp>LastTradeToday</stp>
        <tr r="F46" s="2"/>
      </tp>
      <tp>
        <v>8.5800000000000001E-2</v>
        <stp/>
        <stp>ContractData</stp>
        <stp>HOES12X</stp>
        <stp>Ask</stp>
        <tr r="Z13" s="3"/>
      </tp>
      <tp>
        <v>8.8700000000000001E-2</v>
        <stp/>
        <stp>ContractData</stp>
        <stp>HOES10X</stp>
        <stp>Ask</stp>
        <tr r="Z11" s="3"/>
      </tp>
      <tp>
        <v>8.7100000000000011E-2</v>
        <stp/>
        <stp>ContractData</stp>
        <stp>HOES11X</stp>
        <stp>Ask</stp>
        <tr r="Z12" s="3"/>
      </tp>
    </main>
    <main first="cqgxl.rtd">
      <tp>
        <v>0.01</v>
        <stp/>
        <stp>ContractData</stp>
        <stp>CLE?</stp>
        <stp>TickSize</stp>
        <tr r="E34" s="2"/>
      </tp>
      <tp>
        <v>1E-3</v>
        <stp/>
        <stp>ContractData</stp>
        <stp>NGE?</stp>
        <stp>TickSize</stp>
        <tr r="D34" s="2"/>
      </tp>
      <tp t="s">
        <v>NY Harbor ULSD: November 2019</v>
        <stp/>
        <stp>ContractData</stp>
        <stp>HOEX19</stp>
        <stp>LongDescription</stp>
        <tr r="B50" s="2"/>
      </tp>
      <tp>
        <v>52.46</v>
        <stp/>
        <stp>ContractData</stp>
        <stp>CLE?</stp>
        <stp>LastTradeToday</stp>
        <tr r="E46" s="2"/>
      </tp>
      <tp>
        <v>2</v>
        <stp/>
        <stp>ContractData</stp>
        <stp>HOEX19</stp>
        <stp>LastAskVolume</stp>
        <tr r="D54" s="2"/>
      </tp>
      <tp>
        <v>1.099</v>
        <stp/>
        <stp>ContractData</stp>
        <stp>EU6?</stp>
        <stp>Open</stp>
        <tr r="F42" s="2"/>
      </tp>
      <tp>
        <v>1.0962000000000001</v>
        <stp/>
        <stp>ContractData</stp>
        <stp>EU6?</stp>
        <stp>Low</stp>
        <tr r="F45" s="2"/>
      </tp>
      <tp>
        <v>8.6800000000000002E-2</v>
        <stp/>
        <stp>ContractData</stp>
        <stp>HOES10X</stp>
        <stp>Bid</stp>
        <tr r="Y11" s="3"/>
      </tp>
      <tp>
        <v>8.4400000000000003E-2</v>
        <stp/>
        <stp>ContractData</stp>
        <stp>HOES11X</stp>
        <stp>Bid</stp>
        <tr r="Y12" s="3"/>
      </tp>
      <tp>
        <v>8.270000000000001E-2</v>
        <stp/>
        <stp>ContractData</stp>
        <stp>HOES12X</stp>
        <stp>Bid</stp>
        <tr r="Y13" s="3"/>
      </tp>
      <tp t="s">
        <v>HOES10X19</v>
        <stp/>
        <stp>ContractData</stp>
        <stp>HOES10X</stp>
        <stp>Symbol</stp>
        <tr r="M13" s="2"/>
      </tp>
      <tp t="s">
        <v>HOES10Z19</v>
        <stp/>
        <stp>ContractData</stp>
        <stp>HOES10Z</stp>
        <stp>Symbol</stp>
        <tr r="N19" s="2"/>
      </tp>
      <tp t="s">
        <v>HOES11X19</v>
        <stp/>
        <stp>ContractData</stp>
        <stp>HOES11X</stp>
        <stp>Symbol</stp>
        <tr r="N13" s="2"/>
      </tp>
      <tp>
        <v>1.7912000000000001</v>
        <stp/>
        <stp>ContractData</stp>
        <stp>HOEJ20</stp>
        <stp>LastTradeToday</stp>
        <tr r="H69" s="2"/>
        <tr r="H46" s="2"/>
        <tr r="G69" s="2"/>
        <tr r="H10" s="2"/>
        <tr r="R7" s="3"/>
      </tp>
      <tp>
        <v>1.7814000000000001</v>
        <stp/>
        <stp>ContractData</stp>
        <stp>HOEK20</stp>
        <stp>LastTradeToday</stp>
        <tr r="G70" s="2"/>
        <tr r="H70" s="2"/>
        <tr r="I52" s="2"/>
        <tr r="R8" s="3"/>
        <tr r="I10" s="2"/>
      </tp>
      <tp>
        <v>1.8121</v>
        <stp/>
        <stp>ContractData</stp>
        <stp>HOEH20</stp>
        <stp>LastTradeToday</stp>
        <tr r="H68" s="2"/>
        <tr r="G68" s="2"/>
        <tr r="G40" s="2"/>
        <tr r="G10" s="2"/>
        <tr r="R6" s="3"/>
      </tp>
      <tp>
        <v>1.774</v>
        <stp/>
        <stp>ContractData</stp>
        <stp>HOEN20</stp>
        <stp>LastTradeToday</stp>
        <tr r="K64" s="2"/>
        <tr r="G74" s="2"/>
        <tr r="H74" s="2"/>
        <tr r="K10" s="2"/>
        <tr r="R10" s="3"/>
      </tp>
      <tp>
        <v>1.7733000000000001</v>
        <stp/>
        <stp>ContractData</stp>
        <stp>HOEM20</stp>
        <stp>LastTradeToday</stp>
        <tr r="G72" s="2"/>
        <tr r="H72" s="2"/>
        <tr r="J58" s="2"/>
        <tr r="J10" s="2"/>
        <tr r="R9" s="3"/>
      </tp>
      <tp>
        <v>1.8432000000000002</v>
        <stp/>
        <stp>ContractData</stp>
        <stp>HOEF20</stp>
        <stp>LastTradeToday</stp>
        <tr r="H64" s="2"/>
        <tr r="G64" s="2"/>
        <tr r="E28" s="2"/>
        <tr r="E10" s="2"/>
        <tr r="R4" s="3"/>
      </tp>
      <tp>
        <v>1.8295000000000001</v>
        <stp/>
        <stp>ContractData</stp>
        <stp>HOEG20</stp>
        <stp>LastTradeToday</stp>
        <tr r="H66" s="2"/>
        <tr r="G66" s="2"/>
        <tr r="F34" s="2"/>
        <tr r="R5" s="3"/>
        <tr r="F10" s="2"/>
      </tp>
      <tp>
        <v>1.8549</v>
        <stp/>
        <stp>ContractData</stp>
        <stp>HOEZ19</stp>
        <stp>LastTradeToday</stp>
        <tr r="G63" s="2"/>
        <tr r="H63" s="2"/>
        <tr r="D22" s="2"/>
        <tr r="R3" s="3"/>
        <tr r="D10" s="2"/>
      </tp>
      <tp>
        <v>1.8648</v>
        <stp/>
        <stp>ContractData</stp>
        <stp>HOEX19</stp>
        <stp>LastTradeToday</stp>
        <tr r="H62" s="2"/>
        <tr r="G62" s="2"/>
        <tr r="B10" s="2"/>
        <tr r="B16" s="2"/>
        <tr r="R2" s="3"/>
      </tp>
      <tp>
        <v>2.1500000000000002E-2</v>
        <stp/>
        <stp>ContractData</stp>
        <stp>HOES2X</stp>
        <stp>LastTradeToday</stp>
        <tr r="W3" s="3"/>
      </tp>
      <tp>
        <v>3.5300000000000005E-2</v>
        <stp/>
        <stp>ContractData</stp>
        <stp>HOES3X</stp>
        <stp>LastTradeToday</stp>
        <tr r="W4" s="3"/>
      </tp>
      <tp>
        <v>9.9000000000000008E-3</v>
        <stp/>
        <stp>ContractData</stp>
        <stp>HOES1X</stp>
        <stp>LastTradeToday</stp>
        <tr r="W2" s="3"/>
      </tp>
      <tp>
        <v>8.3700000000000011E-2</v>
        <stp/>
        <stp>ContractData</stp>
        <stp>HOES6X</stp>
        <stp>LastTradeToday</stp>
        <tr r="W7" s="3"/>
      </tp>
      <tp>
        <v>9.0900000000000009E-2</v>
        <stp/>
        <stp>ContractData</stp>
        <stp>HOES7X</stp>
        <stp>LastTradeToday</stp>
        <tr r="W8" s="3"/>
      </tp>
      <tp>
        <v>5.3000000000000005E-2</v>
        <stp/>
        <stp>ContractData</stp>
        <stp>HOES4X</stp>
        <stp>LastTradeToday</stp>
        <tr r="W5" s="3"/>
      </tp>
      <tp>
        <v>7.2000000000000008E-2</v>
        <stp/>
        <stp>ContractData</stp>
        <stp>HOES5X</stp>
        <stp>LastTradeToday</stp>
        <tr r="W6" s="3"/>
      </tp>
      <tp>
        <v>9.06E-2</v>
        <stp/>
        <stp>ContractData</stp>
        <stp>HOES8X</stp>
        <stp>LastTradeToday</stp>
        <tr r="W9" s="3"/>
      </tp>
      <tp t="s">
        <v/>
        <stp/>
        <stp>ContractData</stp>
        <stp>HOES9X</stp>
        <stp>LastTradeToday</stp>
        <tr r="W10" s="3"/>
      </tp>
      <tp>
        <v>1.7754000000000001</v>
        <stp/>
        <stp>ContractData</stp>
        <stp>HOEQ20</stp>
        <stp>LastTradeToday</stp>
        <tr r="H75" s="2"/>
        <tr r="G75" s="2"/>
        <tr r="R11" s="3"/>
        <tr r="L10" s="2"/>
        <tr r="L70" s="2"/>
      </tp>
      <tp t="s">
        <v/>
        <stp/>
        <stp>ContractData</stp>
        <stp>HOEV20</stp>
        <stp>LastTradeToday</stp>
        <tr r="H78" s="2"/>
        <tr r="N82" s="2"/>
        <tr r="G78" s="2"/>
        <tr r="N10" s="2"/>
        <tr r="R13" s="3"/>
      </tp>
      <tp>
        <v>1.7781</v>
        <stp/>
        <stp>ContractData</stp>
        <stp>HOEU20</stp>
        <stp>LastTradeToday</stp>
        <tr r="G76" s="2"/>
        <tr r="H76" s="2"/>
        <tr r="M10" s="2"/>
        <tr r="M76" s="2"/>
        <tr r="R12" s="3"/>
      </tp>
      <tp>
        <v>1E-4</v>
        <stp/>
        <stp>ContractData</stp>
        <stp>RBE?3</stp>
        <stp>TickSize</stp>
        <tr r="B34" s="2"/>
      </tp>
      <tp>
        <v>2.2869999999999999</v>
        <stp/>
        <stp>ContractData</stp>
        <stp>NGE?</stp>
        <stp>Open</stp>
        <tr r="D42" s="2"/>
      </tp>
      <tp>
        <v>54</v>
        <stp/>
        <stp>ContractData</stp>
        <stp>CLE?</stp>
        <stp>Open</stp>
        <tr r="E42" s="2"/>
      </tp>
      <tp>
        <v>5.0000000000000002E-5</v>
        <stp/>
        <stp>ContractData</stp>
        <stp>EU6?</stp>
        <stp>TickSize</stp>
        <tr r="G45" s="2"/>
      </tp>
    </main>
    <main first="cqgxl.rtd">
      <tp>
        <v>2.3040000000000003</v>
        <stp/>
        <stp>ContractData</stp>
        <stp>NGE?</stp>
        <stp>High</stp>
        <tr r="D44" s="2"/>
      </tp>
      <tp>
        <v>54.42</v>
        <stp/>
        <stp>ContractData</stp>
        <stp>CLE?</stp>
        <stp>High</stp>
        <tr r="E44" s="2"/>
      </tp>
    </main>
    <main first="cqgxl.rtd">
      <tp t="s">
        <v>HOEJ20</v>
        <stp/>
        <stp>ContractData</stp>
        <stp>HOEJ20</stp>
        <stp>Symbol</stp>
        <tr r="H43" s="2"/>
        <tr r="H7" s="2"/>
      </tp>
      <tp t="s">
        <v>HOEK20</v>
        <stp/>
        <stp>ContractData</stp>
        <stp>HOEK20</stp>
        <stp>Symbol</stp>
        <tr r="I49" s="2"/>
        <tr r="I7" s="2"/>
      </tp>
      <tp t="s">
        <v>HOEH20</v>
        <stp/>
        <stp>ContractData</stp>
        <stp>HOEH20</stp>
        <stp>Symbol</stp>
        <tr r="G37" s="2"/>
        <tr r="G7" s="2"/>
      </tp>
      <tp t="s">
        <v>HOEN20</v>
        <stp/>
        <stp>ContractData</stp>
        <stp>HOEN20</stp>
        <stp>Symbol</stp>
        <tr r="K7" s="2"/>
        <tr r="K61" s="2"/>
      </tp>
      <tp t="s">
        <v>HOEM20</v>
        <stp/>
        <stp>ContractData</stp>
        <stp>HOEM20</stp>
        <stp>Symbol</stp>
        <tr r="J55" s="2"/>
        <tr r="J7" s="2"/>
      </tp>
      <tp t="s">
        <v>HOEF20</v>
        <stp/>
        <stp>ContractData</stp>
        <stp>HOEF20</stp>
        <stp>Symbol</stp>
        <tr r="E25" s="2"/>
        <tr r="E7" s="2"/>
      </tp>
      <tp t="s">
        <v>HOEG20</v>
        <stp/>
        <stp>ContractData</stp>
        <stp>HOEG20</stp>
        <stp>Symbol</stp>
        <tr r="F31" s="2"/>
        <tr r="F7" s="2"/>
      </tp>
      <tp t="s">
        <v>HOEZ19</v>
        <stp/>
        <stp>ContractData</stp>
        <stp>HOEZ19</stp>
        <stp>Symbol</stp>
        <tr r="D19" s="2"/>
        <tr r="D7" s="2"/>
      </tp>
      <tp t="s">
        <v>HOEX19</v>
        <stp/>
        <stp>ContractData</stp>
        <stp>HOEX19</stp>
        <stp>Symbol</stp>
        <tr r="B7" s="2"/>
        <tr r="B13" s="2"/>
      </tp>
      <tp t="s">
        <v>HOES9F20</v>
        <stp/>
        <stp>ContractData</stp>
        <stp>HOES9F</stp>
        <stp>Symbol</stp>
        <tr r="N25" s="2"/>
      </tp>
      <tp t="s">
        <v>HOES9X19</v>
        <stp/>
        <stp>ContractData</stp>
        <stp>HOES9X</stp>
        <stp>Symbol</stp>
        <tr r="L13" s="2"/>
      </tp>
      <tp t="s">
        <v>HOES9Z19</v>
        <stp/>
        <stp>ContractData</stp>
        <stp>HOES9Z</stp>
        <stp>Symbol</stp>
        <tr r="M19" s="2"/>
      </tp>
      <tp t="s">
        <v>HOES8F20</v>
        <stp/>
        <stp>ContractData</stp>
        <stp>HOES8F</stp>
        <stp>Symbol</stp>
        <tr r="M25" s="2"/>
      </tp>
      <tp t="s">
        <v>HOES8G20</v>
        <stp/>
        <stp>ContractData</stp>
        <stp>HOES8G</stp>
        <stp>Symbol</stp>
        <tr r="N31" s="2"/>
      </tp>
      <tp t="s">
        <v>HOES8X19</v>
        <stp/>
        <stp>ContractData</stp>
        <stp>HOES8X</stp>
        <stp>Symbol</stp>
        <tr r="K13" s="2"/>
      </tp>
      <tp t="s">
        <v>HOES8Z19</v>
        <stp/>
        <stp>ContractData</stp>
        <stp>HOES8Z</stp>
        <stp>Symbol</stp>
        <tr r="L19" s="2"/>
      </tp>
      <tp t="s">
        <v>HOES1F20</v>
        <stp/>
        <stp>ContractData</stp>
        <stp>HOES1F</stp>
        <stp>Symbol</stp>
        <tr r="F25" s="2"/>
      </tp>
      <tp t="s">
        <v>HOES1G20</v>
        <stp/>
        <stp>ContractData</stp>
        <stp>HOES1G</stp>
        <stp>Symbol</stp>
        <tr r="G31" s="2"/>
      </tp>
      <tp t="s">
        <v>HOES1M20</v>
        <stp/>
        <stp>ContractData</stp>
        <stp>HOES1M</stp>
        <stp>Symbol</stp>
        <tr r="K55" s="2"/>
      </tp>
      <tp t="s">
        <v>HOES1N20</v>
        <stp/>
        <stp>ContractData</stp>
        <stp>HOES1N</stp>
        <stp>Symbol</stp>
        <tr r="L61" s="2"/>
      </tp>
      <tp t="s">
        <v>HOES1H20</v>
        <stp/>
        <stp>ContractData</stp>
        <stp>HOES1H</stp>
        <stp>Symbol</stp>
        <tr r="H37" s="2"/>
      </tp>
      <tp t="s">
        <v>HOES1J20</v>
        <stp/>
        <stp>ContractData</stp>
        <stp>HOES1J</stp>
        <stp>Symbol</stp>
        <tr r="I43" s="2"/>
      </tp>
      <tp t="s">
        <v>HOES1K20</v>
        <stp/>
        <stp>ContractData</stp>
        <stp>HOES1K</stp>
        <stp>Symbol</stp>
        <tr r="J49" s="2"/>
      </tp>
      <tp t="s">
        <v>HOES1U20</v>
        <stp/>
        <stp>ContractData</stp>
        <stp>HOES1U</stp>
        <stp>Symbol</stp>
        <tr r="N73" s="2"/>
      </tp>
      <tp t="s">
        <v>HOES1V20</v>
        <stp/>
        <stp>ContractData</stp>
        <stp>HOES1V</stp>
        <stp>Symbol</stp>
        <tr r="O79" s="2"/>
      </tp>
      <tp t="s">
        <v>HOES1Q20</v>
        <stp/>
        <stp>ContractData</stp>
        <stp>HOES1Q</stp>
        <stp>Symbol</stp>
        <tr r="M67" s="2"/>
      </tp>
      <tp t="s">
        <v>HOES1X19</v>
        <stp/>
        <stp>ContractData</stp>
        <stp>HOES1X</stp>
        <stp>Symbol</stp>
        <tr r="D13" s="2"/>
      </tp>
      <tp t="s">
        <v>HOES1Z19</v>
        <stp/>
        <stp>ContractData</stp>
        <stp>HOES1Z</stp>
        <stp>Symbol</stp>
        <tr r="E19" s="2"/>
      </tp>
      <tp t="s">
        <v>HOES3F20</v>
        <stp/>
        <stp>ContractData</stp>
        <stp>HOES3F</stp>
        <stp>Symbol</stp>
        <tr r="H25" s="2"/>
      </tp>
      <tp t="s">
        <v>HOES3G20</v>
        <stp/>
        <stp>ContractData</stp>
        <stp>HOES3G</stp>
        <stp>Symbol</stp>
        <tr r="I31" s="2"/>
      </tp>
      <tp t="s">
        <v>HOES3M20</v>
        <stp/>
        <stp>ContractData</stp>
        <stp>HOES3M</stp>
        <stp>Symbol</stp>
        <tr r="M55" s="2"/>
      </tp>
      <tp t="s">
        <v>HOES3N20</v>
        <stp/>
        <stp>ContractData</stp>
        <stp>HOES3N</stp>
        <stp>Symbol</stp>
        <tr r="N61" s="2"/>
      </tp>
      <tp t="s">
        <v>HOES3H20</v>
        <stp/>
        <stp>ContractData</stp>
        <stp>HOES3H</stp>
        <stp>Symbol</stp>
        <tr r="J37" s="2"/>
      </tp>
      <tp t="s">
        <v>HOES3J20</v>
        <stp/>
        <stp>ContractData</stp>
        <stp>HOES3J</stp>
        <stp>Symbol</stp>
        <tr r="K43" s="2"/>
      </tp>
      <tp t="s">
        <v>HOES3K20</v>
        <stp/>
        <stp>ContractData</stp>
        <stp>HOES3K</stp>
        <stp>Symbol</stp>
        <tr r="L49" s="2"/>
      </tp>
      <tp t="s">
        <v>HOES3X19</v>
        <stp/>
        <stp>ContractData</stp>
        <stp>HOES3X</stp>
        <stp>Symbol</stp>
        <tr r="F13" s="2"/>
      </tp>
      <tp t="s">
        <v>HOES3Z19</v>
        <stp/>
        <stp>ContractData</stp>
        <stp>HOES3Z</stp>
        <stp>Symbol</stp>
        <tr r="G19" s="2"/>
      </tp>
      <tp t="s">
        <v>HOES2F20</v>
        <stp/>
        <stp>ContractData</stp>
        <stp>HOES2F</stp>
        <stp>Symbol</stp>
        <tr r="G25" s="2"/>
      </tp>
      <tp t="s">
        <v>HOES2G20</v>
        <stp/>
        <stp>ContractData</stp>
        <stp>HOES2G</stp>
        <stp>Symbol</stp>
        <tr r="H31" s="2"/>
      </tp>
      <tp t="s">
        <v>HOES2M20</v>
        <stp/>
        <stp>ContractData</stp>
        <stp>HOES2M</stp>
        <stp>Symbol</stp>
        <tr r="L55" s="2"/>
      </tp>
      <tp t="s">
        <v>HOES2N20</v>
        <stp/>
        <stp>ContractData</stp>
        <stp>HOES2N</stp>
        <stp>Symbol</stp>
        <tr r="M61" s="2"/>
      </tp>
      <tp t="s">
        <v>HOES2H20</v>
        <stp/>
        <stp>ContractData</stp>
        <stp>HOES2H</stp>
        <stp>Symbol</stp>
        <tr r="I37" s="2"/>
      </tp>
      <tp t="s">
        <v>HOES2J20</v>
        <stp/>
        <stp>ContractData</stp>
        <stp>HOES2J</stp>
        <stp>Symbol</stp>
        <tr r="J43" s="2"/>
      </tp>
      <tp t="s">
        <v>HOES2K20</v>
        <stp/>
        <stp>ContractData</stp>
        <stp>HOES2K</stp>
        <stp>Symbol</stp>
        <tr r="K49" s="2"/>
      </tp>
      <tp t="s">
        <v>HOES2Q20</v>
        <stp/>
        <stp>ContractData</stp>
        <stp>HOES2Q</stp>
        <stp>Symbol</stp>
        <tr r="N67" s="2"/>
      </tp>
      <tp t="s">
        <v>HOES2X19</v>
        <stp/>
        <stp>ContractData</stp>
        <stp>HOES2X</stp>
        <stp>Symbol</stp>
        <tr r="E13" s="2"/>
      </tp>
      <tp t="s">
        <v>HOES2Z19</v>
        <stp/>
        <stp>ContractData</stp>
        <stp>HOES2Z</stp>
        <stp>Symbol</stp>
        <tr r="F19" s="2"/>
      </tp>
      <tp t="s">
        <v>HOES5F20</v>
        <stp/>
        <stp>ContractData</stp>
        <stp>HOES5F</stp>
        <stp>Symbol</stp>
        <tr r="J25" s="2"/>
      </tp>
      <tp t="s">
        <v>HOES5G20</v>
        <stp/>
        <stp>ContractData</stp>
        <stp>HOES5G</stp>
        <stp>Symbol</stp>
        <tr r="K31" s="2"/>
      </tp>
      <tp t="s">
        <v>HOES5H20</v>
        <stp/>
        <stp>ContractData</stp>
        <stp>HOES5H</stp>
        <stp>Symbol</stp>
        <tr r="L37" s="2"/>
      </tp>
      <tp t="s">
        <v>HOES5J20</v>
        <stp/>
        <stp>ContractData</stp>
        <stp>HOES5J</stp>
        <stp>Symbol</stp>
        <tr r="M43" s="2"/>
      </tp>
      <tp t="s">
        <v>HOES5K20</v>
        <stp/>
        <stp>ContractData</stp>
        <stp>HOES5K</stp>
        <stp>Symbol</stp>
        <tr r="N49" s="2"/>
      </tp>
      <tp t="s">
        <v>HOES5X19</v>
        <stp/>
        <stp>ContractData</stp>
        <stp>HOES5X</stp>
        <stp>Symbol</stp>
        <tr r="H13" s="2"/>
      </tp>
      <tp t="s">
        <v>HOES5Z19</v>
        <stp/>
        <stp>ContractData</stp>
        <stp>HOES5Z</stp>
        <stp>Symbol</stp>
        <tr r="I19" s="2"/>
      </tp>
      <tp t="s">
        <v>HOES4F20</v>
        <stp/>
        <stp>ContractData</stp>
        <stp>HOES4F</stp>
        <stp>Symbol</stp>
        <tr r="I25" s="2"/>
      </tp>
      <tp t="s">
        <v>HOES4G20</v>
        <stp/>
        <stp>ContractData</stp>
        <stp>HOES4G</stp>
        <stp>Symbol</stp>
        <tr r="J31" s="2"/>
      </tp>
      <tp t="s">
        <v>HOES4M20</v>
        <stp/>
        <stp>ContractData</stp>
        <stp>HOES4M</stp>
        <stp>Symbol</stp>
        <tr r="N55" s="2"/>
      </tp>
      <tp t="s">
        <v>HOES4H20</v>
        <stp/>
        <stp>ContractData</stp>
        <stp>HOES4H</stp>
        <stp>Symbol</stp>
        <tr r="K37" s="2"/>
      </tp>
      <tp t="s">
        <v>HOES4J20</v>
        <stp/>
        <stp>ContractData</stp>
        <stp>HOES4J</stp>
        <stp>Symbol</stp>
        <tr r="L43" s="2"/>
      </tp>
      <tp t="s">
        <v>HOES4K20</v>
        <stp/>
        <stp>ContractData</stp>
        <stp>HOES4K</stp>
        <stp>Symbol</stp>
        <tr r="M49" s="2"/>
      </tp>
      <tp t="s">
        <v>HOES4X19</v>
        <stp/>
        <stp>ContractData</stp>
        <stp>HOES4X</stp>
        <stp>Symbol</stp>
        <tr r="G13" s="2"/>
      </tp>
      <tp t="s">
        <v>HOES4Z19</v>
        <stp/>
        <stp>ContractData</stp>
        <stp>HOES4Z</stp>
        <stp>Symbol</stp>
        <tr r="H19" s="2"/>
      </tp>
      <tp t="s">
        <v>HOES7F20</v>
        <stp/>
        <stp>ContractData</stp>
        <stp>HOES7F</stp>
        <stp>Symbol</stp>
        <tr r="L25" s="2"/>
      </tp>
      <tp t="s">
        <v>HOES7G20</v>
        <stp/>
        <stp>ContractData</stp>
        <stp>HOES7G</stp>
        <stp>Symbol</stp>
        <tr r="M31" s="2"/>
      </tp>
      <tp t="s">
        <v>HOES7H20</v>
        <stp/>
        <stp>ContractData</stp>
        <stp>HOES7H</stp>
        <stp>Symbol</stp>
        <tr r="N37" s="2"/>
      </tp>
      <tp t="s">
        <v>HOES7X19</v>
        <stp/>
        <stp>ContractData</stp>
        <stp>HOES7X</stp>
        <stp>Symbol</stp>
        <tr r="J13" s="2"/>
      </tp>
      <tp t="s">
        <v>HOES7Z19</v>
        <stp/>
        <stp>ContractData</stp>
        <stp>HOES7Z</stp>
        <stp>Symbol</stp>
        <tr r="K19" s="2"/>
      </tp>
      <tp t="s">
        <v>HOES6F20</v>
        <stp/>
        <stp>ContractData</stp>
        <stp>HOES6F</stp>
        <stp>Symbol</stp>
        <tr r="K25" s="2"/>
      </tp>
      <tp t="s">
        <v>HOES6G20</v>
        <stp/>
        <stp>ContractData</stp>
        <stp>HOES6G</stp>
        <stp>Symbol</stp>
        <tr r="L31" s="2"/>
      </tp>
      <tp t="s">
        <v>HOES6H20</v>
        <stp/>
        <stp>ContractData</stp>
        <stp>HOES6H</stp>
        <stp>Symbol</stp>
        <tr r="M37" s="2"/>
      </tp>
      <tp t="s">
        <v>HOES6J20</v>
        <stp/>
        <stp>ContractData</stp>
        <stp>HOES6J</stp>
        <stp>Symbol</stp>
        <tr r="N43" s="2"/>
      </tp>
      <tp t="s">
        <v>HOES6X19</v>
        <stp/>
        <stp>ContractData</stp>
        <stp>HOES6X</stp>
        <stp>Symbol</stp>
        <tr r="I13" s="2"/>
      </tp>
      <tp t="s">
        <v>HOES6Z19</v>
        <stp/>
        <stp>ContractData</stp>
        <stp>HOES6Z</stp>
        <stp>Symbol</stp>
        <tr r="J19" s="2"/>
      </tp>
      <tp t="s">
        <v>HOEQ20</v>
        <stp/>
        <stp>ContractData</stp>
        <stp>HOEQ20</stp>
        <stp>Symbol</stp>
        <tr r="L7" s="2"/>
        <tr r="L67" s="2"/>
      </tp>
      <tp t="s">
        <v>HOEV20</v>
        <stp/>
        <stp>ContractData</stp>
        <stp>HOEV20</stp>
        <stp>Symbol</stp>
        <tr r="N79" s="2"/>
        <tr r="N7" s="2"/>
      </tp>
      <tp t="s">
        <v>HOEU20</v>
        <stp/>
        <stp>ContractData</stp>
        <stp>HOEU20</stp>
        <stp>Symbol</stp>
        <tr r="M7" s="2"/>
        <tr r="M73" s="2"/>
      </tp>
      <tp t="s">
        <v>HOEQ20</v>
        <stp/>
        <stp>ContractData</stp>
        <stp>HOE?10</stp>
        <stp>Symbol</stp>
        <tr r="Q11" s="3"/>
      </tp>
      <tp t="s">
        <v>HOEU20</v>
        <stp/>
        <stp>ContractData</stp>
        <stp>HOE?11</stp>
        <stp>Symbol</stp>
        <tr r="Q12" s="3"/>
      </tp>
      <tp t="s">
        <v>HOEV20</v>
        <stp/>
        <stp>ContractData</stp>
        <stp>HOE?12</stp>
        <stp>Symbol</stp>
        <tr r="Q13" s="3"/>
      </tp>
      <tp t="s">
        <v>HOEX20</v>
        <stp/>
        <stp>ContractData</stp>
        <stp>HOE?13</stp>
        <stp>Symbol</stp>
        <tr r="Q14" s="3"/>
      </tp>
      <tp t="s">
        <v/>
        <stp/>
        <stp>ContractData</stp>
        <stp>HOES12X</stp>
        <stp>LastTradeToday</stp>
        <tr r="W13" s="3"/>
      </tp>
      <tp t="s">
        <v/>
        <stp/>
        <stp>ContractData</stp>
        <stp>HOES11X</stp>
        <stp>LastTradeToday</stp>
        <tr r="W12" s="3"/>
      </tp>
      <tp t="s">
        <v/>
        <stp/>
        <stp>ContractData</stp>
        <stp>HOES10X</stp>
        <stp>LastTradeToday</stp>
        <tr r="W11" s="3"/>
      </tp>
      <tp>
        <v>1.8494000000000002</v>
        <stp/>
        <stp>ContractData</stp>
        <stp>HOEZ19</stp>
        <stp>Low</stp>
        <tr r="F63" s="2"/>
      </tp>
      <tp>
        <v>1.3000000000000002E-3</v>
        <stp/>
        <stp>ContractData</stp>
        <stp>HOES5K20</stp>
        <stp>Bid</stp>
        <tr r="N51" s="2"/>
      </tp>
      <tp>
        <v>3.5000000000000001E-3</v>
        <stp/>
        <stp>ContractData</stp>
        <stp>HOES4K20</stp>
        <stp>Bid</stp>
        <tr r="M51" s="2"/>
      </tp>
      <tp>
        <v>5.5999999999999999E-3</v>
        <stp/>
        <stp>ContractData</stp>
        <stp>HOES3K20</stp>
        <stp>Bid</stp>
        <tr r="L51" s="2"/>
      </tp>
      <tp>
        <v>7.1000000000000004E-3</v>
        <stp/>
        <stp>ContractData</stp>
        <stp>HOES2K20</stp>
        <stp>Bid</stp>
        <tr r="K51" s="2"/>
      </tp>
      <tp>
        <v>7.0000000000000001E-3</v>
        <stp/>
        <stp>ContractData</stp>
        <stp>HOES1K20</stp>
        <stp>Bid</stp>
        <tr r="J51" s="2"/>
      </tp>
      <tp>
        <v>3.39E-2</v>
        <stp/>
        <stp>ContractData</stp>
        <stp>HOES7H20</stp>
        <stp>Ask</stp>
        <tr r="N38" s="2"/>
      </tp>
      <tp>
        <v>3.56E-2</v>
        <stp/>
        <stp>ContractData</stp>
        <stp>HOES6H20</stp>
        <stp>Ask</stp>
        <tr r="M38" s="2"/>
      </tp>
      <tp>
        <v>3.78E-2</v>
        <stp/>
        <stp>ContractData</stp>
        <stp>HOES5H20</stp>
        <stp>Ask</stp>
        <tr r="L38" s="2"/>
      </tp>
      <tp>
        <v>3.8800000000000001E-2</v>
        <stp/>
        <stp>ContractData</stp>
        <stp>HOES4H20</stp>
        <stp>Ask</stp>
        <tr r="K38" s="2"/>
      </tp>
      <tp>
        <v>3.7999999999999999E-2</v>
        <stp/>
        <stp>ContractData</stp>
        <stp>HOES3H20</stp>
        <stp>Ask</stp>
        <tr r="J38" s="2"/>
      </tp>
      <tp>
        <v>3.0800000000000001E-2</v>
        <stp/>
        <stp>ContractData</stp>
        <stp>HOES2H20</stp>
        <stp>Ask</stp>
        <tr r="I38" s="2"/>
      </tp>
      <tp>
        <v>1.9400000000000001E-2</v>
        <stp/>
        <stp>ContractData</stp>
        <stp>HOES1H20</stp>
        <stp>Ask</stp>
        <tr r="H38" s="2"/>
      </tp>
      <tp>
        <v>1.8014000000000001</v>
        <stp/>
        <stp>ContractData</stp>
        <stp>HOEV20</stp>
        <stp>Ask</stp>
        <tr r="N80" s="2"/>
        <tr r="N8" s="2"/>
        <tr r="T13" s="3"/>
      </tp>
      <tp>
        <v>1.7758</v>
        <stp/>
        <stp>ContractData</stp>
        <stp>HOEU20</stp>
        <stp>Bid</stp>
        <tr r="M9" s="2"/>
        <tr r="M75" s="2"/>
        <tr r="S12" s="3"/>
      </tp>
      <tp>
        <v>1.26E-2</v>
        <stp/>
        <stp>ContractData</stp>
        <stp>HOES6J20</stp>
        <stp>Bid</stp>
        <tr r="N45" s="2"/>
      </tp>
      <tp>
        <v>1.4800000000000001E-2</v>
        <stp/>
        <stp>ContractData</stp>
        <stp>HOES5J20</stp>
        <stp>Bid</stp>
        <tr r="M45" s="2"/>
      </tp>
      <tp>
        <v>1.6900000000000002E-2</v>
        <stp/>
        <stp>ContractData</stp>
        <stp>HOES4J20</stp>
        <stp>Bid</stp>
        <tr r="L45" s="2"/>
      </tp>
      <tp>
        <v>1.8600000000000002E-2</v>
        <stp/>
        <stp>ContractData</stp>
        <stp>HOES3J20</stp>
        <stp>Bid</stp>
        <tr r="K45" s="2"/>
      </tp>
      <tp>
        <v>1.83E-2</v>
        <stp/>
        <stp>ContractData</stp>
        <stp>HOES2J20</stp>
        <stp>Bid</stp>
        <tr r="J45" s="2"/>
      </tp>
      <tp>
        <v>1.1300000000000001E-2</v>
        <stp/>
        <stp>ContractData</stp>
        <stp>HOES1J20</stp>
        <stp>Bid</stp>
        <tr r="I45" s="2"/>
      </tp>
      <tp>
        <v>1.7781</v>
        <stp/>
        <stp>ContractData</stp>
        <stp>HOEU20</stp>
        <stp>Ask</stp>
        <tr r="M8" s="2"/>
        <tr r="M74" s="2"/>
        <tr r="T12" s="3"/>
      </tp>
      <tp>
        <v>1.8592000000000002</v>
        <stp/>
        <stp>ContractData</stp>
        <stp>HOEX19</stp>
        <stp>Low</stp>
        <tr r="F62" s="2"/>
      </tp>
      <tp>
        <v>1.7701</v>
        <stp/>
        <stp>ContractData</stp>
        <stp>HOEV20</stp>
        <stp>Bid</stp>
        <tr r="N81" s="2"/>
        <tr r="N9" s="2"/>
        <tr r="S13" s="3"/>
      </tp>
    </main>
    <main first="cqgxl.rtd">
      <tp>
        <v>1.4400000000000001E-2</v>
        <stp/>
        <stp>ContractData</stp>
        <stp>HOES6J20</stp>
        <stp>Ask</stp>
        <tr r="N44" s="2"/>
      </tp>
      <tp>
        <v>1.6199999999999999E-2</v>
        <stp/>
        <stp>ContractData</stp>
        <stp>HOES5J20</stp>
        <stp>Ask</stp>
        <tr r="M44" s="2"/>
      </tp>
      <tp>
        <v>1.84E-2</v>
        <stp/>
        <stp>ContractData</stp>
        <stp>HOES4J20</stp>
        <stp>Ask</stp>
        <tr r="L44" s="2"/>
      </tp>
      <tp>
        <v>1.9200000000000002E-2</v>
        <stp/>
        <stp>ContractData</stp>
        <stp>HOES3J20</stp>
        <stp>Ask</stp>
        <tr r="K44" s="2"/>
      </tp>
      <tp>
        <v>1.8600000000000002E-2</v>
        <stp/>
        <stp>ContractData</stp>
        <stp>HOES2J20</stp>
        <stp>Ask</stp>
        <tr r="J44" s="2"/>
      </tp>
      <tp>
        <v>1.14E-2</v>
        <stp/>
        <stp>ContractData</stp>
        <stp>HOES1J20</stp>
        <stp>Ask</stp>
        <tr r="I44" s="2"/>
      </tp>
      <tp>
        <v>3.1800000000000002E-2</v>
        <stp/>
        <stp>ContractData</stp>
        <stp>HOES7H20</stp>
        <stp>Bid</stp>
        <tr r="N39" s="2"/>
      </tp>
      <tp>
        <v>3.4099999999999998E-2</v>
        <stp/>
        <stp>ContractData</stp>
        <stp>HOES6H20</stp>
        <stp>Bid</stp>
        <tr r="M39" s="2"/>
      </tp>
      <tp>
        <v>3.6200000000000003E-2</v>
        <stp/>
        <stp>ContractData</stp>
        <stp>HOES5H20</stp>
        <stp>Bid</stp>
        <tr r="L39" s="2"/>
      </tp>
      <tp>
        <v>3.7499999999999999E-2</v>
        <stp/>
        <stp>ContractData</stp>
        <stp>HOES4H20</stp>
        <stp>Bid</stp>
        <tr r="K39" s="2"/>
      </tp>
      <tp>
        <v>3.78E-2</v>
        <stp/>
        <stp>ContractData</stp>
        <stp>HOES3H20</stp>
        <stp>Bid</stp>
        <tr r="J39" s="2"/>
      </tp>
      <tp>
        <v>3.0500000000000003E-2</v>
        <stp/>
        <stp>ContractData</stp>
        <stp>HOES2H20</stp>
        <stp>Bid</stp>
        <tr r="I39" s="2"/>
      </tp>
      <tp>
        <v>1.9300000000000001E-2</v>
        <stp/>
        <stp>ContractData</stp>
        <stp>HOES1H20</stp>
        <stp>Bid</stp>
        <tr r="H39" s="2"/>
      </tp>
    </main>
    <main first="cqgxl.rtd">
      <tp>
        <v>3.0000000000000001E-3</v>
        <stp/>
        <stp>ContractData</stp>
        <stp>HOES5K20</stp>
        <stp>Ask</stp>
        <tr r="N50" s="2"/>
      </tp>
      <tp>
        <v>4.8000000000000004E-3</v>
        <stp/>
        <stp>ContractData</stp>
        <stp>HOES4K20</stp>
        <stp>Ask</stp>
        <tr r="M50" s="2"/>
      </tp>
      <tp>
        <v>7.0000000000000001E-3</v>
        <stp/>
        <stp>ContractData</stp>
        <stp>HOES3K20</stp>
        <stp>Ask</stp>
        <tr r="L50" s="2"/>
      </tp>
      <tp>
        <v>7.8000000000000005E-3</v>
        <stp/>
        <stp>ContractData</stp>
        <stp>HOES2K20</stp>
        <stp>Ask</stp>
        <tr r="K50" s="2"/>
      </tp>
      <tp>
        <v>7.2000000000000007E-3</v>
        <stp/>
        <stp>ContractData</stp>
        <stp>HOES1K20</stp>
        <stp>Ask</stp>
        <tr r="J50" s="2"/>
      </tp>
      <tp>
        <v>9.0900000000000009E-2</v>
        <stp/>
        <stp>ContractData</stp>
        <stp>HOES9X</stp>
        <stp>Ask</stp>
        <tr r="Z10" s="3"/>
      </tp>
      <tp>
        <v>9.1900000000000009E-2</v>
        <stp/>
        <stp>ContractData</stp>
        <stp>HOES8X</stp>
        <stp>Ask</stp>
        <tr r="Z9" s="3"/>
      </tp>
      <tp>
        <v>9.11E-2</v>
        <stp/>
        <stp>ContractData</stp>
        <stp>HOES7X</stp>
        <stp>Ask</stp>
        <tr r="Z8" s="3"/>
      </tp>
      <tp>
        <v>8.4000000000000005E-2</v>
        <stp/>
        <stp>ContractData</stp>
        <stp>HOES6X</stp>
        <stp>Ask</stp>
        <tr r="Z7" s="3"/>
      </tp>
      <tp>
        <v>7.2500000000000009E-2</v>
        <stp/>
        <stp>ContractData</stp>
        <stp>HOES5X</stp>
        <stp>Ask</stp>
        <tr r="Z6" s="3"/>
      </tp>
      <tp>
        <v>5.3000000000000005E-2</v>
        <stp/>
        <stp>ContractData</stp>
        <stp>HOES4X</stp>
        <stp>Ask</stp>
        <tr r="Z5" s="3"/>
      </tp>
      <tp>
        <v>3.5300000000000005E-2</v>
        <stp/>
        <stp>ContractData</stp>
        <stp>HOES3X</stp>
        <stp>Ask</stp>
        <tr r="Z4" s="3"/>
      </tp>
      <tp>
        <v>2.1500000000000002E-2</v>
        <stp/>
        <stp>ContractData</stp>
        <stp>HOES2X</stp>
        <stp>Ask</stp>
        <tr r="Z3" s="3"/>
      </tp>
      <tp>
        <v>0.01</v>
        <stp/>
        <stp>ContractData</stp>
        <stp>HOES1X</stp>
        <stp>Ask</stp>
        <tr r="Z2" s="3"/>
      </tp>
    </main>
    <main first="cqgxl.rtd">
      <tp>
        <v>1.7737000000000001</v>
        <stp/>
        <stp>ContractData</stp>
        <stp>HOEQ20</stp>
        <stp>Bid</stp>
        <tr r="L9" s="2"/>
        <tr r="L69" s="2"/>
        <tr r="S11" s="3"/>
      </tp>
      <tp>
        <v>-6.0000000000000001E-3</v>
        <stp/>
        <stp>ContractData</stp>
        <stp>HOES3N20</stp>
        <stp>Bid</stp>
        <tr r="N63" s="2"/>
      </tp>
      <tp>
        <v>-3.9000000000000003E-3</v>
        <stp/>
        <stp>ContractData</stp>
        <stp>HOES2N20</stp>
        <stp>Bid</stp>
        <tr r="M63" s="2"/>
      </tp>
      <tp>
        <v>-1.2000000000000001E-3</v>
        <stp/>
        <stp>ContractData</stp>
        <stp>HOES1N20</stp>
        <stp>Bid</stp>
        <tr r="L63" s="2"/>
      </tp>
      <tp>
        <v>-4.5999999999999999E-3</v>
        <stp/>
        <stp>ContractData</stp>
        <stp>HOES4M20</stp>
        <stp>Ask</stp>
        <tr r="N56" s="2"/>
      </tp>
      <tp>
        <v>-2.7000000000000001E-3</v>
        <stp/>
        <stp>ContractData</stp>
        <stp>HOES3M20</stp>
        <stp>Ask</stp>
        <tr r="M56" s="2"/>
      </tp>
      <tp>
        <v>-3.0000000000000003E-4</v>
        <stp/>
        <stp>ContractData</stp>
        <stp>HOES2M20</stp>
        <stp>Ask</stp>
        <tr r="L56" s="2"/>
      </tp>
      <tp>
        <v>4.0000000000000002E-4</v>
        <stp/>
        <stp>ContractData</stp>
        <stp>HOES1M20</stp>
        <stp>Ask</stp>
        <tr r="K56" s="2"/>
      </tp>
      <tp>
        <v>1.7759</v>
        <stp/>
        <stp>ContractData</stp>
        <stp>HOEQ20</stp>
        <stp>Ask</stp>
        <tr r="L8" s="2"/>
        <tr r="T11" s="3"/>
        <tr r="L68" s="2"/>
      </tp>
      <tp>
        <v>-5.5999999999999999E-3</v>
        <stp/>
        <stp>ContractData</stp>
        <stp>HOES4M20</stp>
        <stp>Bid</stp>
        <tr r="N57" s="2"/>
      </tp>
      <tp>
        <v>-3.1000000000000003E-3</v>
        <stp/>
        <stp>ContractData</stp>
        <stp>HOES3M20</stp>
        <stp>Bid</stp>
        <tr r="M57" s="2"/>
      </tp>
      <tp>
        <v>-1.3000000000000002E-3</v>
        <stp/>
        <stp>ContractData</stp>
        <stp>HOES2M20</stp>
        <stp>Bid</stp>
        <tr r="L57" s="2"/>
      </tp>
      <tp>
        <v>3.0000000000000003E-4</v>
        <stp/>
        <stp>ContractData</stp>
        <stp>HOES1M20</stp>
        <stp>Bid</stp>
        <tr r="K57" s="2"/>
      </tp>
      <tp>
        <v>-4.5999999999999999E-3</v>
        <stp/>
        <stp>ContractData</stp>
        <stp>HOES3N20</stp>
        <stp>Ask</stp>
        <tr r="N62" s="2"/>
      </tp>
      <tp>
        <v>-2.7000000000000001E-3</v>
        <stp/>
        <stp>ContractData</stp>
        <stp>HOES2N20</stp>
        <stp>Ask</stp>
        <tr r="M62" s="2"/>
      </tp>
      <tp>
        <v>-1.1000000000000001E-3</v>
        <stp/>
        <stp>ContractData</stp>
        <stp>HOES1N20</stp>
        <stp>Ask</stp>
        <tr r="L62" s="2"/>
      </tp>
      <tp>
        <v>7.2099999999999997E-2</v>
        <stp/>
        <stp>ContractData</stp>
        <stp>HOES5X</stp>
        <stp>Bid</stp>
        <tr r="Y6" s="3"/>
      </tp>
      <tp>
        <v>5.28E-2</v>
        <stp/>
        <stp>ContractData</stp>
        <stp>HOES4X</stp>
        <stp>Bid</stp>
        <tr r="Y5" s="3"/>
      </tp>
      <tp>
        <v>9.0500000000000011E-2</v>
        <stp/>
        <stp>ContractData</stp>
        <stp>HOES7X</stp>
        <stp>Bid</stp>
        <tr r="Y8" s="3"/>
      </tp>
      <tp>
        <v>8.3299999999999999E-2</v>
        <stp/>
        <stp>ContractData</stp>
        <stp>HOES6X</stp>
        <stp>Bid</stp>
        <tr r="Y7" s="3"/>
      </tp>
      <tp>
        <v>9.9000000000000008E-3</v>
        <stp/>
        <stp>ContractData</stp>
        <stp>HOES1X</stp>
        <stp>Bid</stp>
        <tr r="Y2" s="3"/>
      </tp>
      <tp>
        <v>3.5099999999999999E-2</v>
        <stp/>
        <stp>ContractData</stp>
        <stp>HOES3X</stp>
        <stp>Bid</stp>
        <tr r="Y4" s="3"/>
      </tp>
      <tp>
        <v>2.1400000000000002E-2</v>
        <stp/>
        <stp>ContractData</stp>
        <stp>HOES2X</stp>
        <stp>Bid</stp>
        <tr r="Y3" s="3"/>
      </tp>
      <tp>
        <v>8.900000000000001E-2</v>
        <stp/>
        <stp>ContractData</stp>
        <stp>HOES9X</stp>
        <stp>Bid</stp>
        <tr r="Y10" s="3"/>
      </tp>
      <tp>
        <v>9.0200000000000002E-2</v>
        <stp/>
        <stp>ContractData</stp>
        <stp>HOES8X</stp>
        <stp>Bid</stp>
        <tr r="Y9" s="3"/>
      </tp>
    </main>
    <main first="cqgxl.rtd">
      <tp>
        <v>1.7754000000000001</v>
        <stp/>
        <stp>ContractData</stp>
        <stp>HOEQ20</stp>
        <stp>Low</stp>
        <tr r="F75" s="2"/>
      </tp>
      <tp t="s">
        <v/>
        <stp/>
        <stp>ContractData</stp>
        <stp>HOEV20</stp>
        <stp>Low</stp>
        <tr r="F78" s="2"/>
      </tp>
      <tp>
        <v>1.8645</v>
        <stp/>
        <stp>ContractData</stp>
        <stp>HOEX19</stp>
        <stp>Bid</stp>
        <tr r="E57" s="2"/>
        <tr r="B9" s="2"/>
        <tr r="B15" s="2"/>
        <tr r="S2" s="3"/>
      </tp>
      <tp>
        <v>4.9500000000000002E-2</v>
        <stp/>
        <stp>ContractData</stp>
        <stp>HOES8G20</stp>
        <stp>Bid</stp>
        <tr r="N33" s="2"/>
      </tp>
      <tp>
        <v>5.1800000000000006E-2</v>
        <stp/>
        <stp>ContractData</stp>
        <stp>HOES7G20</stp>
        <stp>Bid</stp>
        <tr r="M33" s="2"/>
      </tp>
      <tp>
        <v>5.3900000000000003E-2</v>
        <stp/>
        <stp>ContractData</stp>
        <stp>HOES6G20</stp>
        <stp>Bid</stp>
        <tr r="L33" s="2"/>
      </tp>
      <tp>
        <v>5.5200000000000006E-2</v>
        <stp/>
        <stp>ContractData</stp>
        <stp>HOES5G20</stp>
        <stp>Bid</stp>
        <tr r="K33" s="2"/>
      </tp>
      <tp>
        <v>5.5100000000000003E-2</v>
        <stp/>
        <stp>ContractData</stp>
        <stp>HOES4G20</stp>
        <stp>Bid</stp>
        <tr r="J33" s="2"/>
      </tp>
      <tp>
        <v>4.8300000000000003E-2</v>
        <stp/>
        <stp>ContractData</stp>
        <stp>HOES3G20</stp>
        <stp>Bid</stp>
        <tr r="I33" s="2"/>
      </tp>
      <tp>
        <v>3.7100000000000001E-2</v>
        <stp/>
        <stp>ContractData</stp>
        <stp>HOES2G20</stp>
        <stp>Bid</stp>
        <tr r="H33" s="2"/>
      </tp>
      <tp>
        <v>1.77E-2</v>
        <stp/>
        <stp>ContractData</stp>
        <stp>HOES1G20</stp>
        <stp>Bid</stp>
        <tr r="G33" s="2"/>
      </tp>
      <tp>
        <v>1.855</v>
        <stp/>
        <stp>ContractData</stp>
        <stp>HOEZ19</stp>
        <stp>Ask</stp>
        <tr r="D20" s="2"/>
        <tr r="D8" s="2"/>
        <tr r="T3" s="3"/>
      </tp>
      <tp>
        <v>6.3100000000000003E-2</v>
        <stp/>
        <stp>ContractData</stp>
        <stp>HOES9F20</stp>
        <stp>Bid</stp>
        <tr r="N27" s="2"/>
      </tp>
      <tp>
        <v>6.54E-2</v>
        <stp/>
        <stp>ContractData</stp>
        <stp>HOES8F20</stp>
        <stp>Bid</stp>
        <tr r="M27" s="2"/>
      </tp>
      <tp>
        <v>6.7600000000000007E-2</v>
        <stp/>
        <stp>ContractData</stp>
        <stp>HOES7F20</stp>
        <stp>Bid</stp>
        <tr r="L27" s="2"/>
      </tp>
      <tp>
        <v>6.8900000000000003E-2</v>
        <stp/>
        <stp>ContractData</stp>
        <stp>HOES6F20</stp>
        <stp>Bid</stp>
        <tr r="K27" s="2"/>
      </tp>
      <tp>
        <v>6.8699999999999997E-2</v>
        <stp/>
        <stp>ContractData</stp>
        <stp>HOES5F20</stp>
        <stp>Bid</stp>
        <tr r="J27" s="2"/>
      </tp>
      <tp>
        <v>6.2E-2</v>
        <stp/>
        <stp>ContractData</stp>
        <stp>HOES4F20</stp>
        <stp>Bid</stp>
        <tr r="I27" s="2"/>
      </tp>
      <tp>
        <v>5.0800000000000005E-2</v>
        <stp/>
        <stp>ContractData</stp>
        <stp>HOES3F20</stp>
        <stp>Bid</stp>
        <tr r="H27" s="2"/>
      </tp>
      <tp>
        <v>3.15E-2</v>
        <stp/>
        <stp>ContractData</stp>
        <stp>HOES2F20</stp>
        <stp>Bid</stp>
        <tr r="G27" s="2"/>
      </tp>
      <tp>
        <v>1.37E-2</v>
        <stp/>
        <stp>ContractData</stp>
        <stp>HOES1F20</stp>
        <stp>Bid</stp>
        <tr r="F27" s="2"/>
      </tp>
    </main>
    <main first="cqgxl.rtd">
      <tp>
        <v>1.8545</v>
        <stp/>
        <stp>ContractData</stp>
        <stp>HOEZ19</stp>
        <stp>Bid</stp>
        <tr r="D21" s="2"/>
        <tr r="D9" s="2"/>
        <tr r="S3" s="3"/>
      </tp>
    </main>
    <main first="cqgxl.rtd">
      <tp>
        <v>6.5500000000000003E-2</v>
        <stp/>
        <stp>ContractData</stp>
        <stp>HOES9F20</stp>
        <stp>Ask</stp>
        <tr r="N26" s="2"/>
      </tp>
      <tp>
        <v>6.720000000000001E-2</v>
        <stp/>
        <stp>ContractData</stp>
        <stp>HOES8F20</stp>
        <stp>Ask</stp>
        <tr r="M26" s="2"/>
      </tp>
      <tp>
        <v>6.93E-2</v>
        <stp/>
        <stp>ContractData</stp>
        <stp>HOES7F20</stp>
        <stp>Ask</stp>
        <tr r="L26" s="2"/>
      </tp>
      <tp>
        <v>7.0400000000000004E-2</v>
        <stp/>
        <stp>ContractData</stp>
        <stp>HOES6F20</stp>
        <stp>Ask</stp>
        <tr r="K26" s="2"/>
      </tp>
      <tp>
        <v>6.9500000000000006E-2</v>
        <stp/>
        <stp>ContractData</stp>
        <stp>HOES5F20</stp>
        <stp>Ask</stp>
        <tr r="J26" s="2"/>
      </tp>
      <tp>
        <v>6.2300000000000001E-2</v>
        <stp/>
        <stp>ContractData</stp>
        <stp>HOES4F20</stp>
        <stp>Ask</stp>
        <tr r="I26" s="2"/>
      </tp>
      <tp>
        <v>5.1000000000000004E-2</v>
        <stp/>
        <stp>ContractData</stp>
        <stp>HOES3F20</stp>
        <stp>Ask</stp>
        <tr r="H26" s="2"/>
      </tp>
      <tp>
        <v>3.1600000000000003E-2</v>
        <stp/>
        <stp>ContractData</stp>
        <stp>HOES2F20</stp>
        <stp>Ask</stp>
        <tr r="G26" s="2"/>
      </tp>
      <tp>
        <v>1.3800000000000002E-2</v>
        <stp/>
        <stp>ContractData</stp>
        <stp>HOES1F20</stp>
        <stp>Ask</stp>
        <tr r="F26" s="2"/>
      </tp>
      <tp>
        <v>1.8649</v>
        <stp/>
        <stp>ContractData</stp>
        <stp>HOEX19</stp>
        <stp>Ask</stp>
        <tr r="E54" s="2"/>
        <tr r="B8" s="2"/>
        <tr r="B14" s="2"/>
        <tr r="T2" s="3"/>
      </tp>
      <tp>
        <v>1.7750000000000001</v>
        <stp/>
        <stp>ContractData</stp>
        <stp>HOEU20</stp>
        <stp>Low</stp>
        <tr r="F76" s="2"/>
      </tp>
      <tp>
        <v>5.1700000000000003E-2</v>
        <stp/>
        <stp>ContractData</stp>
        <stp>HOES8G20</stp>
        <stp>Ask</stp>
        <tr r="N32" s="2"/>
      </tp>
      <tp>
        <v>5.3400000000000003E-2</v>
        <stp/>
        <stp>ContractData</stp>
        <stp>HOES7G20</stp>
        <stp>Ask</stp>
        <tr r="M32" s="2"/>
      </tp>
      <tp>
        <v>5.5500000000000001E-2</v>
        <stp/>
        <stp>ContractData</stp>
        <stp>HOES6G20</stp>
        <stp>Ask</stp>
        <tr r="L32" s="2"/>
      </tp>
      <tp>
        <v>5.6600000000000004E-2</v>
        <stp/>
        <stp>ContractData</stp>
        <stp>HOES5G20</stp>
        <stp>Ask</stp>
        <tr r="K32" s="2"/>
      </tp>
      <tp>
        <v>5.5800000000000002E-2</v>
        <stp/>
        <stp>ContractData</stp>
        <stp>HOES4G20</stp>
        <stp>Ask</stp>
        <tr r="J32" s="2"/>
      </tp>
      <tp>
        <v>4.8600000000000004E-2</v>
        <stp/>
        <stp>ContractData</stp>
        <stp>HOES3G20</stp>
        <stp>Ask</stp>
        <tr r="I32" s="2"/>
      </tp>
      <tp>
        <v>3.7200000000000004E-2</v>
        <stp/>
        <stp>ContractData</stp>
        <stp>HOES2G20</stp>
        <stp>Ask</stp>
        <tr r="H32" s="2"/>
      </tp>
      <tp>
        <v>1.78E-2</v>
        <stp/>
        <stp>ContractData</stp>
        <stp>HOES1G20</stp>
        <stp>Ask</stp>
        <tr r="G32" s="2"/>
      </tp>
      <tp>
        <v>1.8298000000000001</v>
        <stp/>
        <stp>ContractData</stp>
        <stp>HOEG20</stp>
        <stp>Ask</stp>
        <tr r="F32" s="2"/>
        <tr r="F8" s="2"/>
        <tr r="T5" s="3"/>
      </tp>
      <tp>
        <v>1.7879</v>
        <stp/>
        <stp>ContractData</stp>
        <stp>HOEJ20</stp>
        <stp>Low</stp>
        <tr r="F69" s="2"/>
      </tp>
    </main>
    <main first="cqgxl.rtd">
      <tp>
        <v>9.0900000000000009E-2</v>
        <stp/>
        <stp>ContractData</stp>
        <stp>HOES9X19</stp>
        <stp>Ask</stp>
        <tr r="L14" s="2"/>
      </tp>
      <tp>
        <v>9.1900000000000009E-2</v>
        <stp/>
        <stp>ContractData</stp>
        <stp>HOES8X19</stp>
        <stp>Ask</stp>
        <tr r="K14" s="2"/>
      </tp>
      <tp>
        <v>9.11E-2</v>
        <stp/>
        <stp>ContractData</stp>
        <stp>HOES7X19</stp>
        <stp>Ask</stp>
        <tr r="J14" s="2"/>
      </tp>
      <tp>
        <v>8.4000000000000005E-2</v>
        <stp/>
        <stp>ContractData</stp>
        <stp>HOES6X19</stp>
        <stp>Ask</stp>
        <tr r="I14" s="2"/>
      </tp>
      <tp>
        <v>7.2500000000000009E-2</v>
        <stp/>
        <stp>ContractData</stp>
        <stp>HOES5X19</stp>
        <stp>Ask</stp>
        <tr r="H14" s="2"/>
      </tp>
      <tp>
        <v>5.3000000000000005E-2</v>
        <stp/>
        <stp>ContractData</stp>
        <stp>HOES4X19</stp>
        <stp>Ask</stp>
        <tr r="G14" s="2"/>
      </tp>
      <tp>
        <v>3.5300000000000005E-2</v>
        <stp/>
        <stp>ContractData</stp>
        <stp>HOES3X19</stp>
        <stp>Ask</stp>
        <tr r="F14" s="2"/>
      </tp>
      <tp>
        <v>2.1500000000000002E-2</v>
        <stp/>
        <stp>ContractData</stp>
        <stp>HOES2X19</stp>
        <stp>Ask</stp>
        <tr r="E14" s="2"/>
      </tp>
      <tp>
        <v>0.01</v>
        <stp/>
        <stp>ContractData</stp>
        <stp>HOES1X19</stp>
        <stp>Ask</stp>
        <tr r="D14" s="2"/>
      </tp>
    </main>
    <main first="cqgxl.rtd">
      <tp>
        <v>1.8435000000000001</v>
        <stp/>
        <stp>ContractData</stp>
        <stp>HOEF20</stp>
        <stp>Ask</stp>
        <tr r="E26" s="2"/>
        <tr r="E8" s="2"/>
        <tr r="T4" s="3"/>
      </tp>
      <tp>
        <v>1.7775000000000001</v>
        <stp/>
        <stp>ContractData</stp>
        <stp>HOEK20</stp>
        <stp>Low</stp>
        <tr r="F70" s="2"/>
      </tp>
      <tp>
        <v>1.4661000000000002</v>
        <stp/>
        <stp>ContractData</stp>
        <stp>RBE?3</stp>
        <stp>Low</stp>
        <tr r="B45" s="2"/>
      </tp>
      <tp>
        <v>7.6800000000000007E-2</v>
        <stp/>
        <stp>ContractData</stp>
        <stp>HOES9Z19</stp>
        <stp>Bid</stp>
        <tr r="M21" s="2"/>
      </tp>
      <tp>
        <v>7.9000000000000001E-2</v>
        <stp/>
        <stp>ContractData</stp>
        <stp>HOES8Z19</stp>
        <stp>Bid</stp>
        <tr r="L21" s="2"/>
      </tp>
      <tp>
        <v>8.0399999999999999E-2</v>
        <stp/>
        <stp>ContractData</stp>
        <stp>HOES7Z19</stp>
        <stp>Bid</stp>
        <tr r="K21" s="2"/>
      </tp>
      <tp>
        <v>8.0700000000000008E-2</v>
        <stp/>
        <stp>ContractData</stp>
        <stp>HOES6Z19</stp>
        <stp>Bid</stp>
        <tr r="J21" s="2"/>
      </tp>
      <tp>
        <v>7.3300000000000004E-2</v>
        <stp/>
        <stp>ContractData</stp>
        <stp>HOES5Z19</stp>
        <stp>Bid</stp>
        <tr r="I21" s="2"/>
      </tp>
      <tp>
        <v>6.2200000000000005E-2</v>
        <stp/>
        <stp>ContractData</stp>
        <stp>HOES4Z19</stp>
        <stp>Bid</stp>
        <tr r="H21" s="2"/>
      </tp>
      <tp>
        <v>4.2800000000000005E-2</v>
        <stp/>
        <stp>ContractData</stp>
        <stp>HOES3Z19</stp>
        <stp>Bid</stp>
        <tr r="G21" s="2"/>
      </tp>
      <tp>
        <v>2.52E-2</v>
        <stp/>
        <stp>ContractData</stp>
        <stp>HOES2Z19</stp>
        <stp>Bid</stp>
        <tr r="F21" s="2"/>
      </tp>
      <tp>
        <v>1.14E-2</v>
        <stp/>
        <stp>ContractData</stp>
        <stp>HOES1Z19</stp>
        <stp>Bid</stp>
        <tr r="E21" s="2"/>
      </tp>
      <tp>
        <v>1.8072000000000001</v>
        <stp/>
        <stp>ContractData</stp>
        <stp>HOEH20</stp>
        <stp>Low</stp>
        <tr r="F68" s="2"/>
      </tp>
      <tp>
        <v>1.8430000000000002</v>
        <stp/>
        <stp>ContractData</stp>
        <stp>HOEF20</stp>
        <stp>Bid</stp>
        <tr r="E27" s="2"/>
        <tr r="E9" s="2"/>
        <tr r="S4" s="3"/>
      </tp>
      <tp>
        <v>7.8700000000000006E-2</v>
        <stp/>
        <stp>ContractData</stp>
        <stp>HOES9Z19</stp>
        <stp>Ask</stp>
        <tr r="M20" s="2"/>
      </tp>
      <tp>
        <v>8.0800000000000011E-2</v>
        <stp/>
        <stp>ContractData</stp>
        <stp>HOES8Z19</stp>
        <stp>Ask</stp>
        <tr r="L20" s="2"/>
      </tp>
      <tp>
        <v>8.1799999999999998E-2</v>
        <stp/>
        <stp>ContractData</stp>
        <stp>HOES7Z19</stp>
        <stp>Ask</stp>
        <tr r="K20" s="2"/>
      </tp>
      <tp>
        <v>8.09E-2</v>
        <stp/>
        <stp>ContractData</stp>
        <stp>HOES6Z19</stp>
        <stp>Ask</stp>
        <tr r="J20" s="2"/>
      </tp>
      <tp>
        <v>7.400000000000001E-2</v>
        <stp/>
        <stp>ContractData</stp>
        <stp>HOES5Z19</stp>
        <stp>Ask</stp>
        <tr r="I20" s="2"/>
      </tp>
      <tp>
        <v>6.2600000000000003E-2</v>
        <stp/>
        <stp>ContractData</stp>
        <stp>HOES4Z19</stp>
        <stp>Ask</stp>
        <tr r="H20" s="2"/>
      </tp>
      <tp>
        <v>4.3099999999999999E-2</v>
        <stp/>
        <stp>ContractData</stp>
        <stp>HOES3Z19</stp>
        <stp>Ask</stp>
        <tr r="G20" s="2"/>
      </tp>
      <tp>
        <v>2.53E-2</v>
        <stp/>
        <stp>ContractData</stp>
        <stp>HOES2Z19</stp>
        <stp>Ask</stp>
        <tr r="F20" s="2"/>
      </tp>
      <tp>
        <v>1.1600000000000001E-2</v>
        <stp/>
        <stp>ContractData</stp>
        <stp>HOES1Z19</stp>
        <stp>Ask</stp>
        <tr r="E20" s="2"/>
      </tp>
      <tp>
        <v>1.8292000000000002</v>
        <stp/>
        <stp>ContractData</stp>
        <stp>HOEG20</stp>
        <stp>Bid</stp>
        <tr r="F33" s="2"/>
        <tr r="F9" s="2"/>
        <tr r="S5" s="3"/>
      </tp>
      <tp>
        <v>8.900000000000001E-2</v>
        <stp/>
        <stp>ContractData</stp>
        <stp>HOES9X19</stp>
        <stp>Bid</stp>
        <tr r="L15" s="2"/>
      </tp>
      <tp>
        <v>9.0200000000000002E-2</v>
        <stp/>
        <stp>ContractData</stp>
        <stp>HOES8X19</stp>
        <stp>Bid</stp>
        <tr r="K15" s="2"/>
      </tp>
      <tp>
        <v>9.0500000000000011E-2</v>
        <stp/>
        <stp>ContractData</stp>
        <stp>HOES7X19</stp>
        <stp>Bid</stp>
        <tr r="J15" s="2"/>
      </tp>
      <tp>
        <v>8.3299999999999999E-2</v>
        <stp/>
        <stp>ContractData</stp>
        <stp>HOES6X19</stp>
        <stp>Bid</stp>
        <tr r="I15" s="2"/>
      </tp>
      <tp>
        <v>7.2099999999999997E-2</v>
        <stp/>
        <stp>ContractData</stp>
        <stp>HOES5X19</stp>
        <stp>Bid</stp>
        <tr r="H15" s="2"/>
      </tp>
      <tp>
        <v>5.28E-2</v>
        <stp/>
        <stp>ContractData</stp>
        <stp>HOES4X19</stp>
        <stp>Bid</stp>
        <tr r="G15" s="2"/>
      </tp>
      <tp>
        <v>3.5099999999999999E-2</v>
        <stp/>
        <stp>ContractData</stp>
        <stp>HOES3X19</stp>
        <stp>Bid</stp>
        <tr r="F15" s="2"/>
      </tp>
      <tp>
        <v>2.1400000000000002E-2</v>
        <stp/>
        <stp>ContractData</stp>
        <stp>HOES2X19</stp>
        <stp>Bid</stp>
        <tr r="E15" s="2"/>
      </tp>
      <tp>
        <v>9.9000000000000008E-3</v>
        <stp/>
        <stp>ContractData</stp>
        <stp>HOES1X19</stp>
        <stp>Bid</stp>
        <tr r="D15" s="2"/>
      </tp>
      <tp>
        <v>1.7710000000000001</v>
        <stp/>
        <stp>ContractData</stp>
        <stp>HOEN20</stp>
        <stp>Low</stp>
        <tr r="F74" s="2"/>
      </tp>
    </main>
    <main first="cqgxl.rtd">
      <tp>
        <v>1.7697000000000001</v>
        <stp/>
        <stp>ContractData</stp>
        <stp>HOEM20</stp>
        <stp>Low</stp>
        <tr r="F72" s="2"/>
      </tp>
      <tp>
        <v>1.7747000000000002</v>
        <stp/>
        <stp>ContractData</stp>
        <stp>HOEN20</stp>
        <stp>Ask</stp>
        <tr r="K8" s="2"/>
        <tr r="K62" s="2"/>
        <tr r="T10" s="3"/>
      </tp>
      <tp>
        <v>1.7736000000000001</v>
        <stp/>
        <stp>ContractData</stp>
        <stp>HOEM20</stp>
        <stp>Bid</stp>
        <tr r="J57" s="2"/>
        <tr r="J9" s="2"/>
        <tr r="S9" s="3"/>
      </tp>
      <tp>
        <v>-3.5000000000000001E-3</v>
        <stp/>
        <stp>ContractData</stp>
        <stp>HOES2Q20</stp>
        <stp>Ask</stp>
        <tr r="N68" s="2"/>
      </tp>
      <tp>
        <v>-2.1000000000000003E-3</v>
        <stp/>
        <stp>ContractData</stp>
        <stp>HOES1Q20</stp>
        <stp>Ask</stp>
        <tr r="M68" s="2"/>
      </tp>
      <tp>
        <v>1.7744</v>
        <stp/>
        <stp>ContractData</stp>
        <stp>HOEM20</stp>
        <stp>Ask</stp>
        <tr r="J56" s="2"/>
        <tr r="J8" s="2"/>
        <tr r="T9" s="3"/>
      </tp>
      <tp>
        <v>1.7727000000000002</v>
        <stp/>
        <stp>ContractData</stp>
        <stp>HOEN20</stp>
        <stp>Bid</stp>
        <tr r="K63" s="2"/>
        <tr r="K9" s="2"/>
        <tr r="S10" s="3"/>
      </tp>
      <tp>
        <v>-4.8000000000000004E-3</v>
        <stp/>
        <stp>ContractData</stp>
        <stp>HOES2Q20</stp>
        <stp>Bid</stp>
        <tr r="N69" s="2"/>
      </tp>
      <tp>
        <v>-2.2000000000000001E-3</v>
        <stp/>
        <stp>ContractData</stp>
        <stp>HOES1Q20</stp>
        <stp>Bid</stp>
        <tr r="M69" s="2"/>
      </tp>
      <tp>
        <v>1.7816000000000001</v>
        <stp/>
        <stp>ContractData</stp>
        <stp>HOEK20</stp>
        <stp>Ask</stp>
        <tr r="I50" s="2"/>
        <tr r="I8" s="2"/>
        <tr r="T8" s="3"/>
      </tp>
      <tp>
        <v>1.8381000000000001</v>
        <stp/>
        <stp>ContractData</stp>
        <stp>HOEF20</stp>
        <stp>Low</stp>
        <tr r="F64" s="2"/>
      </tp>
      <tp>
        <v>1.8115000000000001</v>
        <stp/>
        <stp>ContractData</stp>
        <stp>HOEH20</stp>
        <stp>Bid</stp>
        <tr r="S6" s="3"/>
        <tr r="G39" s="2"/>
        <tr r="G9" s="2"/>
      </tp>
      <tp>
        <v>1.7928000000000002</v>
        <stp/>
        <stp>ContractData</stp>
        <stp>HOEJ20</stp>
        <stp>Ask</stp>
        <tr r="H44" s="2"/>
        <tr r="T7" s="3"/>
        <tr r="H8" s="2"/>
      </tp>
      <tp>
        <v>1.8242</v>
        <stp/>
        <stp>ContractData</stp>
        <stp>HOEG20</stp>
        <stp>Low</stp>
        <tr r="F66" s="2"/>
      </tp>
      <tp>
        <v>-1.7000000000000001E-3</v>
        <stp/>
        <stp>ContractData</stp>
        <stp>HOES1V20</stp>
        <stp>Bid</stp>
        <tr r="O81" s="2"/>
      </tp>
      <tp>
        <v>-1.8000000000000002E-3</v>
        <stp/>
        <stp>ContractData</stp>
        <stp>HOES1U20</stp>
        <stp>Ask</stp>
        <tr r="N74" s="2"/>
      </tp>
    </main>
    <main first="cqgxl.rtd">
      <tp>
        <v>1.792</v>
        <stp/>
        <stp>ContractData</stp>
        <stp>HOEJ20</stp>
        <stp>Bid</stp>
        <tr r="H9" s="2"/>
        <tr r="S7" s="3"/>
        <tr r="H45" s="2"/>
      </tp>
      <tp t="e">
        <v>#N/A</v>
        <stp/>
        <stp>ContractData</stp>
        <stp/>
        <stp>LastTradeToday</stp>
        <tr r="H77" s="2"/>
      </tp>
      <tp>
        <v>-2.2000000000000001E-3</v>
        <stp/>
        <stp>ContractData</stp>
        <stp>HOES1U20</stp>
        <stp>Bid</stp>
        <tr r="N75" s="2"/>
      </tp>
      <tp>
        <v>-1.4E-3</v>
        <stp/>
        <stp>ContractData</stp>
        <stp>HOES1V20</stp>
        <stp>Ask</stp>
        <tr r="O80" s="2"/>
      </tp>
      <tp>
        <v>1.8121</v>
        <stp/>
        <stp>ContractData</stp>
        <stp>HOEH20</stp>
        <stp>Ask</stp>
        <tr r="G38" s="2"/>
        <tr r="T6" s="3"/>
        <tr r="G8" s="2"/>
      </tp>
      <tp>
        <v>1.7805000000000002</v>
        <stp/>
        <stp>ContractData</stp>
        <stp>HOEK20</stp>
        <stp>Bid</stp>
        <tr r="I51" s="2"/>
        <tr r="I9" s="2"/>
        <tr r="S8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noFill/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Nov 19</c:v>
                </c:pt>
                <c:pt idx="1">
                  <c:v>Dec 19</c:v>
                </c:pt>
                <c:pt idx="2">
                  <c:v>Jan 20</c:v>
                </c:pt>
                <c:pt idx="3">
                  <c:v>Feb 20</c:v>
                </c:pt>
                <c:pt idx="4">
                  <c:v>Mar 20</c:v>
                </c:pt>
                <c:pt idx="5">
                  <c:v>Apr 20</c:v>
                </c:pt>
                <c:pt idx="6">
                  <c:v>May 20</c:v>
                </c:pt>
                <c:pt idx="7">
                  <c:v>Jun 20</c:v>
                </c:pt>
                <c:pt idx="8">
                  <c:v>Jul 20</c:v>
                </c:pt>
                <c:pt idx="9">
                  <c:v>Aug 20</c:v>
                </c:pt>
                <c:pt idx="10">
                  <c:v>Sep 20</c:v>
                </c:pt>
                <c:pt idx="11">
                  <c:v>Oct 20</c:v>
                </c:pt>
              </c:strCache>
            </c:strRef>
          </c:cat>
          <c:val>
            <c:numRef>
              <c:f>Calculations!$AB$2:$AB$13</c:f>
              <c:numCache>
                <c:formatCode>0.0000</c:formatCode>
                <c:ptCount val="12"/>
                <c:pt idx="0">
                  <c:v>1.8648</c:v>
                </c:pt>
                <c:pt idx="1">
                  <c:v>1.8549</c:v>
                </c:pt>
                <c:pt idx="2">
                  <c:v>1.8432000000000002</c:v>
                </c:pt>
                <c:pt idx="3">
                  <c:v>1.8295000000000001</c:v>
                </c:pt>
                <c:pt idx="4">
                  <c:v>1.8121</c:v>
                </c:pt>
                <c:pt idx="5">
                  <c:v>1.7924000000000002</c:v>
                </c:pt>
                <c:pt idx="6">
                  <c:v>1.7814000000000001</c:v>
                </c:pt>
                <c:pt idx="7">
                  <c:v>1.774</c:v>
                </c:pt>
                <c:pt idx="8">
                  <c:v>1.774</c:v>
                </c:pt>
                <c:pt idx="9">
                  <c:v>1.7754000000000001</c:v>
                </c:pt>
                <c:pt idx="10">
                  <c:v>1.7781</c:v>
                </c:pt>
                <c:pt idx="11">
                  <c:v>1.7857500000000002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A-4B9C-9E57-77FBD86F0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563904"/>
        <c:axId val="403564296"/>
      </c:lineChart>
      <c:catAx>
        <c:axId val="403563904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403564296"/>
        <c:crosses val="autoZero"/>
        <c:auto val="1"/>
        <c:lblAlgn val="ctr"/>
        <c:lblOffset val="100"/>
        <c:noMultiLvlLbl val="0"/>
      </c:catAx>
      <c:valAx>
        <c:axId val="40356429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0" sourceLinked="0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403563904"/>
        <c:crosses val="autoZero"/>
        <c:crossBetween val="between"/>
      </c:valAx>
      <c:spPr>
        <a:solidFill>
          <a:schemeClr val="tx1"/>
        </a:solidFill>
        <a:ln w="635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9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5106373025241"/>
          <c:y val="0.2027848073042664"/>
          <c:w val="0.86292746427695699"/>
          <c:h val="0.6762711675455123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</c:spPr>
            <c:txPr>
              <a:bodyPr/>
              <a:lstStyle/>
              <a:p>
                <a:pPr>
                  <a:defRPr sz="6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0.0000</c:formatCode>
                <c:ptCount val="12"/>
                <c:pt idx="0">
                  <c:v>-3.3700000000000063E-2</c:v>
                </c:pt>
                <c:pt idx="1">
                  <c:v>-3.3600000000000074E-2</c:v>
                </c:pt>
                <c:pt idx="2">
                  <c:v>-3.3299999999999885E-2</c:v>
                </c:pt>
                <c:pt idx="3">
                  <c:v>-3.2399999999999984E-2</c:v>
                </c:pt>
                <c:pt idx="4">
                  <c:v>-3.1100000000000128E-2</c:v>
                </c:pt>
                <c:pt idx="5">
                  <c:v>-3.1099999999999905E-2</c:v>
                </c:pt>
                <c:pt idx="6">
                  <c:v>-2.849999999999997E-2</c:v>
                </c:pt>
                <c:pt idx="7">
                  <c:v>-2.8299999999999992E-2</c:v>
                </c:pt>
                <c:pt idx="8">
                  <c:v>-2.6499999999999968E-2</c:v>
                </c:pt>
                <c:pt idx="9">
                  <c:v>-2.5700000000000056E-2</c:v>
                </c:pt>
                <c:pt idx="10">
                  <c:v>-2.4900000000000144E-2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A-4720-9DC0-0A70D3491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565472"/>
        <c:axId val="403565864"/>
      </c:barChart>
      <c:catAx>
        <c:axId val="40356547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403565864"/>
        <c:crosses val="autoZero"/>
        <c:auto val="1"/>
        <c:lblAlgn val="ctr"/>
        <c:lblOffset val="100"/>
        <c:noMultiLvlLbl val="0"/>
      </c:catAx>
      <c:valAx>
        <c:axId val="403565864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40356547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baseline="0">
                    <a:solidFill>
                      <a:schemeClr val="bg1"/>
                    </a:solidFill>
                    <a:latin typeface="Century Gothic" panose="020B0502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Calculations!$V$2:$V$13</c:f>
              <c:strCache>
                <c:ptCount val="12"/>
                <c:pt idx="0">
                  <c:v>HOES1X</c:v>
                </c:pt>
                <c:pt idx="1">
                  <c:v>HOES2X</c:v>
                </c:pt>
                <c:pt idx="2">
                  <c:v>HOES3X</c:v>
                </c:pt>
                <c:pt idx="3">
                  <c:v>HOES4X</c:v>
                </c:pt>
                <c:pt idx="4">
                  <c:v>HOES5X</c:v>
                </c:pt>
                <c:pt idx="5">
                  <c:v>HOES6X</c:v>
                </c:pt>
                <c:pt idx="6">
                  <c:v>HOES7X</c:v>
                </c:pt>
                <c:pt idx="7">
                  <c:v>HOES8X</c:v>
                </c:pt>
                <c:pt idx="8">
                  <c:v>HOES9X</c:v>
                </c:pt>
                <c:pt idx="9">
                  <c:v>HOES10X</c:v>
                </c:pt>
                <c:pt idx="10">
                  <c:v>HOES11X</c:v>
                </c:pt>
                <c:pt idx="11">
                  <c:v>HOES12X</c:v>
                </c:pt>
              </c:strCache>
            </c:strRef>
          </c:cat>
          <c:val>
            <c:numRef>
              <c:f>Calculations!$AD$2:$AD$13</c:f>
              <c:numCache>
                <c:formatCode>0.0000</c:formatCode>
                <c:ptCount val="12"/>
                <c:pt idx="0">
                  <c:v>9.9000000000000008E-3</c:v>
                </c:pt>
                <c:pt idx="1">
                  <c:v>2.1500000000000002E-2</c:v>
                </c:pt>
                <c:pt idx="2">
                  <c:v>3.5300000000000005E-2</c:v>
                </c:pt>
                <c:pt idx="3">
                  <c:v>5.3000000000000005E-2</c:v>
                </c:pt>
                <c:pt idx="4">
                  <c:v>7.2300000000000003E-2</c:v>
                </c:pt>
                <c:pt idx="5">
                  <c:v>8.3700000000000011E-2</c:v>
                </c:pt>
                <c:pt idx="6">
                  <c:v>9.0900000000000009E-2</c:v>
                </c:pt>
                <c:pt idx="7">
                  <c:v>9.06E-2</c:v>
                </c:pt>
                <c:pt idx="8">
                  <c:v>8.9950000000000002E-2</c:v>
                </c:pt>
                <c:pt idx="9">
                  <c:v>8.7749999999999995E-2</c:v>
                </c:pt>
                <c:pt idx="10">
                  <c:v>8.5750000000000007E-2</c:v>
                </c:pt>
                <c:pt idx="11">
                  <c:v>8.4250000000000005E-2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755-901E-E3015AC3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587664"/>
        <c:axId val="238586880"/>
      </c:lineChart>
      <c:catAx>
        <c:axId val="238587664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6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238586880"/>
        <c:crosses val="autoZero"/>
        <c:auto val="1"/>
        <c:lblAlgn val="ctr"/>
        <c:lblOffset val="100"/>
        <c:noMultiLvlLbl val="0"/>
      </c:catAx>
      <c:valAx>
        <c:axId val="23858688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0" sourceLinked="1"/>
        <c:majorTickMark val="out"/>
        <c:minorTickMark val="none"/>
        <c:tickLblPos val="nextTo"/>
        <c:txPr>
          <a:bodyPr/>
          <a:lstStyle/>
          <a:p>
            <a:pPr>
              <a:defRPr sz="900" b="0" i="0" baseline="0">
                <a:solidFill>
                  <a:schemeClr val="bg1"/>
                </a:solidFill>
                <a:latin typeface="Century Gothic" panose="020B0502020202020204" pitchFamily="34" charset="0"/>
              </a:defRPr>
            </a:pPr>
            <a:endParaRPr lang="en-US"/>
          </a:p>
        </c:txPr>
        <c:crossAx val="23858766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94279818076169E-2"/>
          <c:y val="0.27517359239599909"/>
          <c:w val="0.90668782432730255"/>
          <c:h val="0.6505003187251974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0.0000</c:formatCode>
                <c:ptCount val="12"/>
                <c:pt idx="0">
                  <c:v>-9.9999999999999395E-5</c:v>
                </c:pt>
                <c:pt idx="1">
                  <c:v>-5.0000000000000044E-4</c:v>
                </c:pt>
                <c:pt idx="2">
                  <c:v>-1.2999999999999956E-3</c:v>
                </c:pt>
                <c:pt idx="3">
                  <c:v>-2.2999999999999965E-3</c:v>
                </c:pt>
                <c:pt idx="4">
                  <c:v>-4.1999999999999954E-3</c:v>
                </c:pt>
                <c:pt idx="5">
                  <c:v>-4.8999999999999877E-3</c:v>
                </c:pt>
                <c:pt idx="6">
                  <c:v>-5.9999999999999915E-3</c:v>
                </c:pt>
                <c:pt idx="7">
                  <c:v>-7.4000000000000038E-3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7-4941-9F39-BA921B548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586096"/>
        <c:axId val="238585704"/>
      </c:barChart>
      <c:catAx>
        <c:axId val="238586096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38585704"/>
        <c:crosses val="autoZero"/>
        <c:auto val="1"/>
        <c:lblAlgn val="ctr"/>
        <c:lblOffset val="100"/>
        <c:noMultiLvlLbl val="0"/>
      </c:catAx>
      <c:valAx>
        <c:axId val="23858570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8586096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noFill/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5</xdr:row>
      <xdr:rowOff>132935</xdr:rowOff>
    </xdr:from>
    <xdr:to>
      <xdr:col>22</xdr:col>
      <xdr:colOff>609600</xdr:colOff>
      <xdr:row>32</xdr:row>
      <xdr:rowOff>104774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35615</xdr:colOff>
      <xdr:row>31</xdr:row>
      <xdr:rowOff>73712</xdr:rowOff>
    </xdr:from>
    <xdr:to>
      <xdr:col>22</xdr:col>
      <xdr:colOff>676275</xdr:colOff>
      <xdr:row>38</xdr:row>
      <xdr:rowOff>114299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9523</xdr:colOff>
      <xdr:row>43</xdr:row>
      <xdr:rowOff>33131</xdr:rowOff>
    </xdr:from>
    <xdr:to>
      <xdr:col>22</xdr:col>
      <xdr:colOff>581025</xdr:colOff>
      <xdr:row>68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104775</xdr:colOff>
      <xdr:row>68</xdr:row>
      <xdr:rowOff>45968</xdr:rowOff>
    </xdr:from>
    <xdr:to>
      <xdr:col>22</xdr:col>
      <xdr:colOff>571500</xdr:colOff>
      <xdr:row>75</xdr:row>
      <xdr:rowOff>79099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31</xdr:row>
      <xdr:rowOff>43896</xdr:rowOff>
    </xdr:from>
    <xdr:ext cx="6240118" cy="231666"/>
    <xdr:sp macro="" textlink="">
      <xdr:nvSpPr>
        <xdr:cNvPr id="17" name="TextBox 16"/>
        <xdr:cNvSpPr txBox="1"/>
      </xdr:nvSpPr>
      <xdr:spPr>
        <a:xfrm>
          <a:off x="11619257" y="3120471"/>
          <a:ext cx="6240118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 editAs="oneCell">
    <xdr:from>
      <xdr:col>18</xdr:col>
      <xdr:colOff>227356</xdr:colOff>
      <xdr:row>8</xdr:row>
      <xdr:rowOff>73716</xdr:rowOff>
    </xdr:from>
    <xdr:to>
      <xdr:col>19</xdr:col>
      <xdr:colOff>198699</xdr:colOff>
      <xdr:row>9</xdr:row>
      <xdr:rowOff>55888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00631" y="978591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14</xdr:col>
      <xdr:colOff>781039</xdr:colOff>
      <xdr:row>44</xdr:row>
      <xdr:rowOff>79927</xdr:rowOff>
    </xdr:from>
    <xdr:to>
      <xdr:col>15</xdr:col>
      <xdr:colOff>466632</xdr:colOff>
      <xdr:row>45</xdr:row>
      <xdr:rowOff>62099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25364" y="4985302"/>
          <a:ext cx="657143" cy="144097"/>
        </a:xfrm>
        <a:prstGeom prst="rect">
          <a:avLst/>
        </a:prstGeom>
      </xdr:spPr>
    </xdr:pic>
    <xdr:clientData/>
  </xdr:twoCellAnchor>
  <xdr:twoCellAnchor editAs="oneCell">
    <xdr:from>
      <xdr:col>1</xdr:col>
      <xdr:colOff>697809</xdr:colOff>
      <xdr:row>3</xdr:row>
      <xdr:rowOff>201681</xdr:rowOff>
    </xdr:from>
    <xdr:to>
      <xdr:col>3</xdr:col>
      <xdr:colOff>393756</xdr:colOff>
      <xdr:row>4</xdr:row>
      <xdr:rowOff>111380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484" y="268356"/>
          <a:ext cx="657972" cy="138299"/>
        </a:xfrm>
        <a:prstGeom prst="rect">
          <a:avLst/>
        </a:prstGeom>
      </xdr:spPr>
    </xdr:pic>
    <xdr:clientData/>
  </xdr:twoCellAnchor>
  <xdr:twoCellAnchor editAs="oneCell">
    <xdr:from>
      <xdr:col>12</xdr:col>
      <xdr:colOff>667165</xdr:colOff>
      <xdr:row>3</xdr:row>
      <xdr:rowOff>190915</xdr:rowOff>
    </xdr:from>
    <xdr:to>
      <xdr:col>13</xdr:col>
      <xdr:colOff>366425</xdr:colOff>
      <xdr:row>4</xdr:row>
      <xdr:rowOff>100614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54090" y="257590"/>
          <a:ext cx="661285" cy="138299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X91"/>
  <sheetViews>
    <sheetView showGridLines="0" showRowColHeaders="0" tabSelected="1" topLeftCell="A3" zoomScaleNormal="100" workbookViewId="0">
      <selection activeCell="D39" sqref="D39"/>
    </sheetView>
  </sheetViews>
  <sheetFormatPr defaultColWidth="9" defaultRowHeight="16.5" x14ac:dyDescent="0.2"/>
  <cols>
    <col min="1" max="1" width="2.625" style="9" customWidth="1"/>
    <col min="2" max="2" width="12.625" style="8" customWidth="1"/>
    <col min="3" max="3" width="12.625" style="8" hidden="1" customWidth="1"/>
    <col min="4" max="14" width="12.625" style="8" customWidth="1"/>
    <col min="15" max="15" width="12.75" style="9" customWidth="1"/>
    <col min="16" max="16384" width="9" style="9"/>
  </cols>
  <sheetData>
    <row r="1" spans="2:24" hidden="1" x14ac:dyDescent="0.2"/>
    <row r="2" spans="2:24" hidden="1" x14ac:dyDescent="0.2"/>
    <row r="3" spans="2:24" ht="9.9499999999999993" customHeight="1" x14ac:dyDescent="0.2"/>
    <row r="4" spans="2:24" ht="18" customHeight="1" x14ac:dyDescent="0.2">
      <c r="B4" s="121" t="s">
        <v>24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9" t="s">
        <v>25</v>
      </c>
      <c r="P4" s="130"/>
      <c r="Q4" s="130"/>
      <c r="R4" s="130"/>
      <c r="S4" s="130"/>
      <c r="T4" s="130"/>
      <c r="U4" s="130"/>
      <c r="V4" s="130"/>
      <c r="W4" s="131"/>
    </row>
    <row r="5" spans="2:24" ht="18" customHeight="1" x14ac:dyDescent="0.2">
      <c r="B5" s="12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132"/>
      <c r="P5" s="133"/>
      <c r="Q5" s="133"/>
      <c r="R5" s="133"/>
      <c r="S5" s="133"/>
      <c r="T5" s="133"/>
      <c r="U5" s="133"/>
      <c r="V5" s="133"/>
      <c r="W5" s="134"/>
    </row>
    <row r="6" spans="2:24" ht="12.95" customHeight="1" x14ac:dyDescent="0.2">
      <c r="B6" s="10" t="str">
        <f>Calculations!P2</f>
        <v>Nov 19</v>
      </c>
      <c r="C6" s="11"/>
      <c r="D6" s="10" t="str">
        <f>Calculations!P3</f>
        <v>Dec 19</v>
      </c>
      <c r="E6" s="10" t="str">
        <f>Calculations!P4</f>
        <v>Jan 20</v>
      </c>
      <c r="F6" s="10" t="str">
        <f>Calculations!P5</f>
        <v>Feb 20</v>
      </c>
      <c r="G6" s="10" t="str">
        <f>Calculations!P6</f>
        <v>Mar 20</v>
      </c>
      <c r="H6" s="10" t="str">
        <f>Calculations!P7</f>
        <v>Apr 20</v>
      </c>
      <c r="I6" s="10" t="str">
        <f>Calculations!P8</f>
        <v>May 20</v>
      </c>
      <c r="J6" s="10" t="str">
        <f>Calculations!P9</f>
        <v>Jun 20</v>
      </c>
      <c r="K6" s="10" t="str">
        <f>Calculations!P10</f>
        <v>Jul 20</v>
      </c>
      <c r="L6" s="10" t="str">
        <f>Calculations!P11</f>
        <v>Aug 20</v>
      </c>
      <c r="M6" s="10" t="str">
        <f>Calculations!P12</f>
        <v>Sep 20</v>
      </c>
      <c r="N6" s="12" t="str">
        <f>Calculations!P13</f>
        <v>Oct 20</v>
      </c>
      <c r="U6" s="13"/>
      <c r="X6" s="14"/>
    </row>
    <row r="7" spans="2:24" ht="12.95" hidden="1" customHeight="1" x14ac:dyDescent="0.2">
      <c r="B7" s="15" t="str">
        <f>_xll.CQGXLContractData(Calculations!Q2, "Symbol")</f>
        <v>HOEX19</v>
      </c>
      <c r="C7" s="16"/>
      <c r="D7" s="5" t="str">
        <f>_xll.CQGXLContractData(Calculations!Q3, "Symbol")</f>
        <v>HOEZ19</v>
      </c>
      <c r="E7" s="5" t="str">
        <f>_xll.CQGXLContractData(Calculations!Q4, "Symbol")</f>
        <v>HOEF20</v>
      </c>
      <c r="F7" s="5" t="str">
        <f>_xll.CQGXLContractData(Calculations!Q5, "Symbol")</f>
        <v>HOEG20</v>
      </c>
      <c r="G7" s="5" t="str">
        <f>_xll.CQGXLContractData(Calculations!Q6, "Symbol")</f>
        <v>HOEH20</v>
      </c>
      <c r="H7" s="5" t="str">
        <f>_xll.CQGXLContractData(Calculations!Q7, "Symbol")</f>
        <v>HOEJ20</v>
      </c>
      <c r="I7" s="5" t="str">
        <f>_xll.CQGXLContractData(Calculations!Q8, "Symbol")</f>
        <v>HOEK20</v>
      </c>
      <c r="J7" s="5" t="str">
        <f>_xll.CQGXLContractData(Calculations!Q9, "Symbol")</f>
        <v>HOEM20</v>
      </c>
      <c r="K7" s="5" t="str">
        <f>_xll.CQGXLContractData(Calculations!Q10, "Symbol")</f>
        <v>HOEN20</v>
      </c>
      <c r="L7" s="5" t="str">
        <f>_xll.CQGXLContractData(Calculations!Q11, "Symbol")</f>
        <v>HOEQ20</v>
      </c>
      <c r="M7" s="5" t="str">
        <f>_xll.CQGXLContractData(Calculations!Q12, "Symbol")</f>
        <v>HOEU20</v>
      </c>
      <c r="N7" s="17" t="str">
        <f>_xll.CQGXLContractData(Calculations!Q13, "Symbol")</f>
        <v>HOEV20</v>
      </c>
      <c r="U7" s="13"/>
      <c r="X7" s="14"/>
    </row>
    <row r="8" spans="2:24" ht="12.95" customHeight="1" x14ac:dyDescent="0.2">
      <c r="B8" s="18" t="str">
        <f>TEXT(_xll.CQGXLContractData(B7, "Ask",,"T"),"#.0000")&amp;" "&amp;"A"</f>
        <v>1.8649 A</v>
      </c>
      <c r="C8" s="19"/>
      <c r="D8" s="18" t="str">
        <f>TEXT(_xll.CQGXLContractData(D7, "Ask",,"T"),"#.0000")&amp;" "&amp;"A"</f>
        <v>1.8550 A</v>
      </c>
      <c r="E8" s="18" t="str">
        <f>TEXT(_xll.CQGXLContractData(E7, "Ask",,"T"),"#.0000")&amp;" "&amp;"A"</f>
        <v>1.8435 A</v>
      </c>
      <c r="F8" s="18" t="str">
        <f>TEXT(_xll.CQGXLContractData(F7, "Ask",,"T"),"#.0000")&amp;" "&amp;"A"</f>
        <v>1.8298 A</v>
      </c>
      <c r="G8" s="18" t="str">
        <f>TEXT(_xll.CQGXLContractData(G7, "Ask",,"T"),"#.0000")&amp;" "&amp;"A"</f>
        <v>1.8121 A</v>
      </c>
      <c r="H8" s="18" t="str">
        <f>TEXT(_xll.CQGXLContractData(H7, "Ask",,"T"),"#.0000")&amp;" "&amp;"A"</f>
        <v>1.7928 A</v>
      </c>
      <c r="I8" s="18" t="str">
        <f>TEXT(_xll.CQGXLContractData(I7, "Ask",,"T"),"#.0000")&amp;" "&amp;"A"</f>
        <v>1.7816 A</v>
      </c>
      <c r="J8" s="18" t="str">
        <f>TEXT(_xll.CQGXLContractData(J7, "Ask",,"T"),"#.0000")&amp;" "&amp;"A"</f>
        <v>1.7744 A</v>
      </c>
      <c r="K8" s="18" t="str">
        <f>TEXT(_xll.CQGXLContractData(K7, "Ask",,"T"),"#.0000")&amp;" "&amp;"A"</f>
        <v>1.7747 A</v>
      </c>
      <c r="L8" s="18" t="str">
        <f>TEXT(_xll.CQGXLContractData(L7, "Ask",,"T"),"#.0000")&amp;" "&amp;"A"</f>
        <v>1.7759 A</v>
      </c>
      <c r="M8" s="18" t="str">
        <f>TEXT(_xll.CQGXLContractData(M7, "Ask",,"T"),"#.0000")&amp;" "&amp;"A"</f>
        <v>1.7781 A</v>
      </c>
      <c r="N8" s="20" t="str">
        <f>TEXT(_xll.CQGXLContractData(N7, "Ask",,"T"),"#.0000")&amp;" "&amp;"A"</f>
        <v>1.8014 A</v>
      </c>
      <c r="O8" s="21"/>
      <c r="U8" s="13"/>
      <c r="X8" s="14"/>
    </row>
    <row r="9" spans="2:24" ht="12.95" customHeight="1" x14ac:dyDescent="0.2">
      <c r="B9" s="22" t="str">
        <f>TEXT(_xll.CQGXLContractData(B7, "Bid",,"T"),"#.0000")&amp;" "&amp;"B"</f>
        <v>1.8645 B</v>
      </c>
      <c r="C9" s="23"/>
      <c r="D9" s="22" t="str">
        <f>TEXT(_xll.CQGXLContractData(D7, "Bid",,"T"),"#.0000")&amp;" "&amp;"B"</f>
        <v>1.8545 B</v>
      </c>
      <c r="E9" s="22" t="str">
        <f>TEXT(_xll.CQGXLContractData(E7, "Bid",,"T"),"#.0000")&amp;" "&amp;"B"</f>
        <v>1.8430 B</v>
      </c>
      <c r="F9" s="22" t="str">
        <f>TEXT(_xll.CQGXLContractData(F7, "Bid",,"T"),"#.0000")&amp;" "&amp;"B"</f>
        <v>1.8292 B</v>
      </c>
      <c r="G9" s="22" t="str">
        <f>TEXT(_xll.CQGXLContractData(G7, "Bid",,"T"),"#.0000")&amp;" "&amp;"B"</f>
        <v>1.8115 B</v>
      </c>
      <c r="H9" s="22" t="str">
        <f>TEXT(_xll.CQGXLContractData(H7, "Bid",,"T"),"#.0000")&amp;" "&amp;"B"</f>
        <v>1.7920 B</v>
      </c>
      <c r="I9" s="22" t="str">
        <f>TEXT(_xll.CQGXLContractData(I7, "Bid",,"T"),"#.0000")&amp;" "&amp;"B"</f>
        <v>1.7805 B</v>
      </c>
      <c r="J9" s="22" t="str">
        <f>TEXT(_xll.CQGXLContractData(J7, "Bid",,"T"),"#.0000")&amp;" "&amp;"B"</f>
        <v>1.7736 B</v>
      </c>
      <c r="K9" s="22" t="str">
        <f>TEXT(_xll.CQGXLContractData(K7, "Bid",,"T"),"#.0000")&amp;" "&amp;"B"</f>
        <v>1.7727 B</v>
      </c>
      <c r="L9" s="22" t="str">
        <f>TEXT(_xll.CQGXLContractData(L7, "Bid",,"T"),"#.0000")&amp;" "&amp;"B"</f>
        <v>1.7737 B</v>
      </c>
      <c r="M9" s="22" t="str">
        <f>TEXT(_xll.CQGXLContractData(M7, "Bid",,"T"),"#.0000")&amp;" "&amp;"B"</f>
        <v>1.7758 B</v>
      </c>
      <c r="N9" s="24" t="str">
        <f>TEXT(_xll.CQGXLContractData(N7, "Bid",,"T"),"#.0000")&amp;" "&amp;"B"</f>
        <v>1.7701 B</v>
      </c>
      <c r="O9" s="21"/>
      <c r="U9" s="13"/>
      <c r="X9" s="14"/>
    </row>
    <row r="10" spans="2:24" ht="12.95" customHeight="1" x14ac:dyDescent="0.2">
      <c r="B10" s="25" t="str">
        <f>TEXT(_xll.CQGXLContractData(B7, "LastTradeToday",,"T"),"#.0000")&amp;" "&amp;"L"</f>
        <v>1.8648 L</v>
      </c>
      <c r="C10" s="26"/>
      <c r="D10" s="25" t="str">
        <f>TEXT(_xll.CQGXLContractData(D7, "LastTradeToday",,"T"),"#.0000")&amp;" "&amp;"L"</f>
        <v>1.8549 L</v>
      </c>
      <c r="E10" s="25" t="str">
        <f>TEXT(_xll.CQGXLContractData(E7, "LastTradeToday",,"T"),"#.0000")&amp;" "&amp;"L"</f>
        <v>1.8432 L</v>
      </c>
      <c r="F10" s="25" t="str">
        <f>TEXT(_xll.CQGXLContractData(F7, "LastTradeToday",,"T"),"#.0000")&amp;" "&amp;"L"</f>
        <v>1.8295 L</v>
      </c>
      <c r="G10" s="25" t="str">
        <f>TEXT(_xll.CQGXLContractData(G7, "LastTradeToday",,"T"),"#.0000")&amp;" "&amp;"L"</f>
        <v>1.8121 L</v>
      </c>
      <c r="H10" s="25" t="str">
        <f>TEXT(_xll.CQGXLContractData(H7, "LastTradeToday",,"T"),"#.0000")&amp;" "&amp;"L"</f>
        <v>1.7912 L</v>
      </c>
      <c r="I10" s="25" t="str">
        <f>TEXT(_xll.CQGXLContractData(I7, "LastTradeToday",,"T"),"#.0000")&amp;" "&amp;"L"</f>
        <v>1.7814 L</v>
      </c>
      <c r="J10" s="25" t="str">
        <f>TEXT(_xll.CQGXLContractData(J7, "LastTradeToday",,"T"),"#.0000")&amp;" "&amp;"L"</f>
        <v>1.7733 L</v>
      </c>
      <c r="K10" s="25" t="str">
        <f>TEXT(_xll.CQGXLContractData(K7, "LastTradeToday",,"T"),"#.0000")&amp;" "&amp;"L"</f>
        <v>1.7740 L</v>
      </c>
      <c r="L10" s="25" t="str">
        <f>TEXT(_xll.CQGXLContractData(L7, "LastTradeToday",,"T"),"#.0000")&amp;" "&amp;"L"</f>
        <v>1.7754 L</v>
      </c>
      <c r="M10" s="25" t="str">
        <f>TEXT(_xll.CQGXLContractData(M7, "LastTradeToday",,"T"),"#.0000")&amp;" "&amp;"L"</f>
        <v>1.7781 L</v>
      </c>
      <c r="N10" s="27" t="str">
        <f>TEXT(_xll.CQGXLContractData(N7, "LastTradeToday",,"T"),"#.0000")&amp;" "&amp;"L"</f>
        <v xml:space="preserve"> L</v>
      </c>
      <c r="O10" s="21"/>
      <c r="U10" s="13"/>
      <c r="X10" s="14"/>
    </row>
    <row r="11" spans="2:24" ht="2.1" customHeight="1" x14ac:dyDescent="0.2">
      <c r="B11" s="28"/>
      <c r="C11" s="29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0"/>
      <c r="O11" s="21"/>
      <c r="U11" s="13"/>
      <c r="X11" s="14"/>
    </row>
    <row r="12" spans="2:24" ht="12.95" customHeight="1" x14ac:dyDescent="0.2">
      <c r="B12" s="31" t="str">
        <f>Calculations!P2</f>
        <v>Nov 19</v>
      </c>
      <c r="C12" s="32"/>
      <c r="D12" s="33" t="str">
        <f>$B$12&amp;", "&amp;D6</f>
        <v>Nov 19, Dec 19</v>
      </c>
      <c r="E12" s="33" t="str">
        <f t="shared" ref="E12:N12" si="0">$B$12&amp;", "&amp;E6</f>
        <v>Nov 19, Jan 20</v>
      </c>
      <c r="F12" s="33" t="str">
        <f t="shared" si="0"/>
        <v>Nov 19, Feb 20</v>
      </c>
      <c r="G12" s="33" t="str">
        <f t="shared" si="0"/>
        <v>Nov 19, Mar 20</v>
      </c>
      <c r="H12" s="33" t="str">
        <f t="shared" si="0"/>
        <v>Nov 19, Apr 20</v>
      </c>
      <c r="I12" s="33" t="str">
        <f t="shared" si="0"/>
        <v>Nov 19, May 20</v>
      </c>
      <c r="J12" s="33" t="str">
        <f t="shared" si="0"/>
        <v>Nov 19, Jun 20</v>
      </c>
      <c r="K12" s="33" t="str">
        <f t="shared" si="0"/>
        <v>Nov 19, Jul 20</v>
      </c>
      <c r="L12" s="33" t="str">
        <f t="shared" si="0"/>
        <v>Nov 19, Aug 20</v>
      </c>
      <c r="M12" s="33" t="str">
        <f t="shared" si="0"/>
        <v>Nov 19, Sep 20</v>
      </c>
      <c r="N12" s="12" t="str">
        <f t="shared" si="0"/>
        <v>Nov 19, Oct 20</v>
      </c>
      <c r="O12" s="21"/>
      <c r="U12" s="13"/>
      <c r="X12" s="14"/>
    </row>
    <row r="13" spans="2:24" ht="12.95" hidden="1" customHeight="1" x14ac:dyDescent="0.2">
      <c r="B13" s="34" t="str">
        <f>_xll.CQGXLContractData(Calculations!Q2, "Symbol")</f>
        <v>HOEX19</v>
      </c>
      <c r="C13" s="16"/>
      <c r="D13" s="5" t="str">
        <f>_xll.CQGXLContractData(Calculations!D2, "Symbol")</f>
        <v>HOES1X19</v>
      </c>
      <c r="E13" s="5" t="str">
        <f>_xll.CQGXLContractData(Calculations!E2, "Symbol")</f>
        <v>HOES2X19</v>
      </c>
      <c r="F13" s="5" t="str">
        <f>_xll.CQGXLContractData(Calculations!F2, "Symbol")</f>
        <v>HOES3X19</v>
      </c>
      <c r="G13" s="5" t="str">
        <f>_xll.CQGXLContractData(Calculations!G2, "Symbol")</f>
        <v>HOES4X19</v>
      </c>
      <c r="H13" s="5" t="str">
        <f>_xll.CQGXLContractData(Calculations!H2, "Symbol")</f>
        <v>HOES5X19</v>
      </c>
      <c r="I13" s="5" t="str">
        <f>_xll.CQGXLContractData(Calculations!I2, "Symbol")</f>
        <v>HOES6X19</v>
      </c>
      <c r="J13" s="5" t="str">
        <f>_xll.CQGXLContractData(Calculations!J2, "Symbol")</f>
        <v>HOES7X19</v>
      </c>
      <c r="K13" s="5" t="str">
        <f>_xll.CQGXLContractData(Calculations!K2, "Symbol")</f>
        <v>HOES8X19</v>
      </c>
      <c r="L13" s="5" t="str">
        <f>_xll.CQGXLContractData(Calculations!L2, "Symbol")</f>
        <v>HOES9X19</v>
      </c>
      <c r="M13" s="5" t="str">
        <f>_xll.CQGXLContractData(Calculations!M2, "Symbol")</f>
        <v>HOES10X19</v>
      </c>
      <c r="N13" s="17" t="str">
        <f>_xll.CQGXLContractData(Calculations!N2, "Symbol")</f>
        <v>HOES11X19</v>
      </c>
      <c r="U13" s="13"/>
      <c r="X13" s="14"/>
    </row>
    <row r="14" spans="2:24" ht="12.95" customHeight="1" x14ac:dyDescent="0.2">
      <c r="B14" s="18" t="str">
        <f>TEXT(_xll.CQGXLContractData(B13, "Ask",,"T"),"#.0000")&amp;" "&amp;"A"</f>
        <v>1.8649 A</v>
      </c>
      <c r="C14" s="19"/>
      <c r="D14" s="18" t="str">
        <f>TEXT(_xll.CQGXLContractData(D13, "Ask",,"T"),"#.0000")&amp;" "&amp;"A"</f>
        <v>.0100 A</v>
      </c>
      <c r="E14" s="18" t="str">
        <f>TEXT(_xll.CQGXLContractData(E13, "Ask",,"T"),"#.0000")&amp;" "&amp;"A"</f>
        <v>.0215 A</v>
      </c>
      <c r="F14" s="18" t="str">
        <f>TEXT(_xll.CQGXLContractData(F13, "Ask",,"T"),"#.0000")&amp;" "&amp;"A"</f>
        <v>.0353 A</v>
      </c>
      <c r="G14" s="18" t="str">
        <f>TEXT(_xll.CQGXLContractData(G13, "Ask",,"T"),"#.0000")&amp;" "&amp;"A"</f>
        <v>.0530 A</v>
      </c>
      <c r="H14" s="18" t="str">
        <f>TEXT(_xll.CQGXLContractData(H13, "Ask",,"T"),"#.0000")&amp;" "&amp;"A"</f>
        <v>.0725 A</v>
      </c>
      <c r="I14" s="18" t="str">
        <f>TEXT(_xll.CQGXLContractData(I13, "Ask",,"T"),"#.0000")&amp;" "&amp;"A"</f>
        <v>.0840 A</v>
      </c>
      <c r="J14" s="18" t="str">
        <f>TEXT(_xll.CQGXLContractData(J13, "Ask",,"T"),"#.0000")&amp;" "&amp;"A"</f>
        <v>.0911 A</v>
      </c>
      <c r="K14" s="18" t="str">
        <f>TEXT(_xll.CQGXLContractData(K13, "Ask",,"T"),"#.0000")&amp;" "&amp;"A"</f>
        <v>.0919 A</v>
      </c>
      <c r="L14" s="18" t="str">
        <f>TEXT(_xll.CQGXLContractData(L13, "Ask",,"T"),"#.0000")&amp;" "&amp;"A"</f>
        <v>.0909 A</v>
      </c>
      <c r="M14" s="18" t="str">
        <f>TEXT(_xll.CQGXLContractData(M13, "Ask",,"T"),"#.0000")&amp;" "&amp;"A"</f>
        <v>.0887 A</v>
      </c>
      <c r="N14" s="20" t="str">
        <f>TEXT(_xll.CQGXLContractData(N13, "Ask",,"T"),"#.0000")&amp;" "&amp;"A"</f>
        <v>.0871 A</v>
      </c>
      <c r="O14" s="21"/>
      <c r="U14" s="13"/>
      <c r="W14" s="9" t="s">
        <v>12</v>
      </c>
      <c r="X14" s="14"/>
    </row>
    <row r="15" spans="2:24" ht="12.95" customHeight="1" x14ac:dyDescent="0.2">
      <c r="B15" s="22" t="str">
        <f>TEXT(_xll.CQGXLContractData(B13, "Bid",,"T"),"#.0000")&amp;" "&amp;"B"</f>
        <v>1.8645 B</v>
      </c>
      <c r="C15" s="23"/>
      <c r="D15" s="22" t="str">
        <f>TEXT(_xll.CQGXLContractData(D13, "Bid",,"T"),"#.0000")&amp;" "&amp;"B"</f>
        <v>.0099 B</v>
      </c>
      <c r="E15" s="22" t="str">
        <f>TEXT(_xll.CQGXLContractData(E13, "Bid",,"T"),"#.0000")&amp;" "&amp;"B"</f>
        <v>.0214 B</v>
      </c>
      <c r="F15" s="22" t="str">
        <f>TEXT(_xll.CQGXLContractData(F13, "Bid",,"T"),"#.0000")&amp;" "&amp;"B"</f>
        <v>.0351 B</v>
      </c>
      <c r="G15" s="22" t="str">
        <f>TEXT(_xll.CQGXLContractData(G13, "Bid",,"T"),"#.0000")&amp;" "&amp;"B"</f>
        <v>.0528 B</v>
      </c>
      <c r="H15" s="22" t="str">
        <f>TEXT(_xll.CQGXLContractData(H13, "Bid",,"T"),"#.0000")&amp;" "&amp;"B"</f>
        <v>.0721 B</v>
      </c>
      <c r="I15" s="22" t="str">
        <f>TEXT(_xll.CQGXLContractData(I13, "Bid",,"T"),"#.0000")&amp;" "&amp;"B"</f>
        <v>.0833 B</v>
      </c>
      <c r="J15" s="22" t="str">
        <f>TEXT(_xll.CQGXLContractData(J13, "Bid",,"T"),"#.0000")&amp;" "&amp;"B"</f>
        <v>.0905 B</v>
      </c>
      <c r="K15" s="22" t="str">
        <f>TEXT(_xll.CQGXLContractData(K13, "Bid",,"T"),"#.0000")&amp;" "&amp;"B"</f>
        <v>.0902 B</v>
      </c>
      <c r="L15" s="22" t="str">
        <f>TEXT(_xll.CQGXLContractData(L13, "Bid",,"T"),"#.0000")&amp;" "&amp;"B"</f>
        <v>.0890 B</v>
      </c>
      <c r="M15" s="22" t="str">
        <f>TEXT(_xll.CQGXLContractData(M13, "Bid",,"T"),"#.0000")&amp;" "&amp;"B"</f>
        <v>.0868 B</v>
      </c>
      <c r="N15" s="24" t="str">
        <f>TEXT(_xll.CQGXLContractData(N13, "Bid",,"T"),"#.0000")&amp;" "&amp;"B"</f>
        <v>.0844 B</v>
      </c>
      <c r="O15" s="21"/>
      <c r="U15" s="13"/>
      <c r="X15" s="14"/>
    </row>
    <row r="16" spans="2:24" ht="12.95" customHeight="1" x14ac:dyDescent="0.2">
      <c r="B16" s="25" t="str">
        <f>TEXT(_xll.CQGXLContractData(B13, "LastTradeToday",,"T"),"#.0000")&amp;" "&amp;"L"</f>
        <v>1.8648 L</v>
      </c>
      <c r="C16" s="35"/>
      <c r="D16" s="25" t="str">
        <f>TEXT(_xll.CQGXLContractData(D13, "LastTradeToday",,"T"),"#.0000")&amp;" "&amp;"L"</f>
        <v>.0099 L</v>
      </c>
      <c r="E16" s="25" t="str">
        <f>TEXT(_xll.CQGXLContractData(E13, "LastTradeToday",,"T"),"#.0000")&amp;" "&amp;"L"</f>
        <v>.0215 L</v>
      </c>
      <c r="F16" s="25" t="str">
        <f>TEXT(_xll.CQGXLContractData(F13, "LastTradeToday",,"T"),"#.0000")&amp;" "&amp;"L"</f>
        <v>.0353 L</v>
      </c>
      <c r="G16" s="25" t="str">
        <f>TEXT(_xll.CQGXLContractData(G13, "LastTradeToday",,"T"),"#.0000")&amp;" "&amp;"L"</f>
        <v>.0530 L</v>
      </c>
      <c r="H16" s="25" t="str">
        <f>TEXT(_xll.CQGXLContractData(H13, "LastTradeToday",,"T"),"#.0000")&amp;" "&amp;"L"</f>
        <v>.0720 L</v>
      </c>
      <c r="I16" s="25" t="str">
        <f>TEXT(_xll.CQGXLContractData(I13, "LastTradeToday",,"T"),"#.0000")&amp;" "&amp;"L"</f>
        <v>.0837 L</v>
      </c>
      <c r="J16" s="25" t="str">
        <f>TEXT(_xll.CQGXLContractData(J13, "LastTradeToday",,"T"),"#.0000")&amp;" "&amp;"L"</f>
        <v>.0909 L</v>
      </c>
      <c r="K16" s="25" t="str">
        <f>TEXT(_xll.CQGXLContractData(K13, "LastTradeToday",,"T"),"#.0000")&amp;" "&amp;"L"</f>
        <v>.0906 L</v>
      </c>
      <c r="L16" s="25" t="str">
        <f>TEXT(_xll.CQGXLContractData(L13, "LastTradeToday",,"T"),"#.0000")&amp;" "&amp;"L"</f>
        <v xml:space="preserve"> L</v>
      </c>
      <c r="M16" s="25" t="str">
        <f>TEXT(_xll.CQGXLContractData(M13, "LastTradeToday",,"T"),"#.0000")&amp;" "&amp;"L"</f>
        <v xml:space="preserve"> L</v>
      </c>
      <c r="N16" s="27" t="str">
        <f>TEXT(_xll.CQGXLContractData(N13, "LastTradeToday",,"T"),"#.0000")&amp;" "&amp;"L"</f>
        <v xml:space="preserve"> L</v>
      </c>
      <c r="O16" s="21"/>
      <c r="U16" s="13"/>
      <c r="X16" s="14"/>
    </row>
    <row r="17" spans="2:24" ht="2.1" customHeight="1" x14ac:dyDescent="0.2">
      <c r="B17" s="3"/>
      <c r="C17" s="3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0"/>
      <c r="O17" s="21"/>
      <c r="U17" s="13"/>
      <c r="X17" s="14"/>
    </row>
    <row r="18" spans="2:24" ht="12.95" customHeight="1" x14ac:dyDescent="0.2">
      <c r="B18" s="3"/>
      <c r="C18" s="3"/>
      <c r="D18" s="31" t="str">
        <f>Calculations!P3</f>
        <v>Dec 19</v>
      </c>
      <c r="E18" s="33" t="str">
        <f>$D$18&amp;", "&amp;E6</f>
        <v>Dec 19, Jan 20</v>
      </c>
      <c r="F18" s="33" t="str">
        <f t="shared" ref="F18:N18" si="1">$D$18&amp;", "&amp;F6</f>
        <v>Dec 19, Feb 20</v>
      </c>
      <c r="G18" s="33" t="str">
        <f t="shared" si="1"/>
        <v>Dec 19, Mar 20</v>
      </c>
      <c r="H18" s="33" t="str">
        <f t="shared" si="1"/>
        <v>Dec 19, Apr 20</v>
      </c>
      <c r="I18" s="33" t="str">
        <f t="shared" si="1"/>
        <v>Dec 19, May 20</v>
      </c>
      <c r="J18" s="33" t="str">
        <f t="shared" si="1"/>
        <v>Dec 19, Jun 20</v>
      </c>
      <c r="K18" s="33" t="str">
        <f t="shared" si="1"/>
        <v>Dec 19, Jul 20</v>
      </c>
      <c r="L18" s="33" t="str">
        <f t="shared" si="1"/>
        <v>Dec 19, Aug 20</v>
      </c>
      <c r="M18" s="33" t="str">
        <f t="shared" si="1"/>
        <v>Dec 19, Sep 20</v>
      </c>
      <c r="N18" s="12" t="str">
        <f t="shared" si="1"/>
        <v>Dec 19, Oct 20</v>
      </c>
      <c r="O18" s="21"/>
      <c r="U18" s="13"/>
      <c r="X18" s="14"/>
    </row>
    <row r="19" spans="2:24" ht="12.75" hidden="1" customHeight="1" x14ac:dyDescent="0.2">
      <c r="B19" s="36"/>
      <c r="C19" s="37"/>
      <c r="D19" s="34" t="str">
        <f>_xll.CQGXLContractData(Calculations!Q3, "Symbol")</f>
        <v>HOEZ19</v>
      </c>
      <c r="E19" s="5" t="str">
        <f>_xll.CQGXLContractData(Calculations!D3, "Symbol")</f>
        <v>HOES1Z19</v>
      </c>
      <c r="F19" s="5" t="str">
        <f>_xll.CQGXLContractData(Calculations!E3, "Symbol")</f>
        <v>HOES2Z19</v>
      </c>
      <c r="G19" s="5" t="str">
        <f>_xll.CQGXLContractData(Calculations!F3, "Symbol")</f>
        <v>HOES3Z19</v>
      </c>
      <c r="H19" s="5" t="str">
        <f>_xll.CQGXLContractData(Calculations!G3, "Symbol")</f>
        <v>HOES4Z19</v>
      </c>
      <c r="I19" s="5" t="str">
        <f>_xll.CQGXLContractData(Calculations!H3, "Symbol")</f>
        <v>HOES5Z19</v>
      </c>
      <c r="J19" s="5" t="str">
        <f>_xll.CQGXLContractData(Calculations!I3, "Symbol")</f>
        <v>HOES6Z19</v>
      </c>
      <c r="K19" s="5" t="str">
        <f>_xll.CQGXLContractData(Calculations!J3, "Symbol")</f>
        <v>HOES7Z19</v>
      </c>
      <c r="L19" s="5" t="str">
        <f>_xll.CQGXLContractData(Calculations!K3, "Symbol")</f>
        <v>HOES8Z19</v>
      </c>
      <c r="M19" s="5" t="str">
        <f>_xll.CQGXLContractData(Calculations!L3, "Symbol")</f>
        <v>HOES9Z19</v>
      </c>
      <c r="N19" s="17" t="str">
        <f>_xll.CQGXLContractData(Calculations!M3, "Symbol")</f>
        <v>HOES10Z19</v>
      </c>
      <c r="U19" s="13"/>
      <c r="X19" s="14"/>
    </row>
    <row r="20" spans="2:24" ht="12.95" customHeight="1" x14ac:dyDescent="0.2">
      <c r="B20" s="36"/>
      <c r="C20" s="36"/>
      <c r="D20" s="18" t="str">
        <f>TEXT(_xll.CQGXLContractData(D19, "Ask",,"T"),"#.0000")&amp;" "&amp;"A"</f>
        <v>1.8550 A</v>
      </c>
      <c r="E20" s="18" t="str">
        <f>TEXT(_xll.CQGXLContractData(E19, "Ask",,"T"),"#.0000")&amp;" "&amp;"A"</f>
        <v>.0116 A</v>
      </c>
      <c r="F20" s="18" t="str">
        <f>TEXT(_xll.CQGXLContractData(F19, "Ask",,"T"),"#.0000")&amp;" "&amp;"A"</f>
        <v>.0253 A</v>
      </c>
      <c r="G20" s="18" t="str">
        <f>TEXT(_xll.CQGXLContractData(G19, "Ask",,"T"),"#.0000")&amp;" "&amp;"A"</f>
        <v>.0431 A</v>
      </c>
      <c r="H20" s="18" t="str">
        <f>TEXT(_xll.CQGXLContractData(H19, "Ask",,"T"),"#.0000")&amp;" "&amp;"A"</f>
        <v>.0626 A</v>
      </c>
      <c r="I20" s="18" t="str">
        <f>TEXT(_xll.CQGXLContractData(I19, "Ask",,"T"),"#.0000")&amp;" "&amp;"A"</f>
        <v>.0740 A</v>
      </c>
      <c r="J20" s="18" t="str">
        <f>TEXT(_xll.CQGXLContractData(J19, "Ask",,"T"),"#.0000")&amp;" "&amp;"A"</f>
        <v>.0809 A</v>
      </c>
      <c r="K20" s="18" t="str">
        <f>TEXT(_xll.CQGXLContractData(K19, "Ask",,"T"),"#.0000")&amp;" "&amp;"A"</f>
        <v>.0818 A</v>
      </c>
      <c r="L20" s="18" t="str">
        <f>TEXT(_xll.CQGXLContractData(L19, "Ask",,"T"),"#.0000")&amp;" "&amp;"A"</f>
        <v>.0808 A</v>
      </c>
      <c r="M20" s="18" t="str">
        <f>TEXT(_xll.CQGXLContractData(M19, "Ask",,"T"),"#.0000")&amp;" "&amp;"A"</f>
        <v>.0787 A</v>
      </c>
      <c r="N20" s="20" t="str">
        <f>TEXT(_xll.CQGXLContractData(N19, "Ask",,"T"),"#.0000")&amp;" "&amp;"A"</f>
        <v>.0770 A</v>
      </c>
      <c r="O20" s="21"/>
      <c r="U20" s="13"/>
      <c r="X20" s="14"/>
    </row>
    <row r="21" spans="2:24" ht="12.95" customHeight="1" x14ac:dyDescent="0.2">
      <c r="B21" s="36"/>
      <c r="C21" s="36"/>
      <c r="D21" s="22" t="str">
        <f>TEXT(_xll.CQGXLContractData(D19, "Bid",,"T"),"#.0000")&amp;" "&amp;"B"</f>
        <v>1.8545 B</v>
      </c>
      <c r="E21" s="22" t="str">
        <f>TEXT(_xll.CQGXLContractData(E19, "Bid",,"T"),"#.0000")&amp;" "&amp;"B"</f>
        <v>.0114 B</v>
      </c>
      <c r="F21" s="22" t="str">
        <f>TEXT(_xll.CQGXLContractData(F19, "Bid",,"T"),"#.0000")&amp;" "&amp;"B"</f>
        <v>.0252 B</v>
      </c>
      <c r="G21" s="22" t="str">
        <f>TEXT(_xll.CQGXLContractData(G19, "Bid",,"T"),"#.0000")&amp;" "&amp;"B"</f>
        <v>.0428 B</v>
      </c>
      <c r="H21" s="22" t="str">
        <f>TEXT(_xll.CQGXLContractData(H19, "Bid",,"T"),"#.0000")&amp;" "&amp;"B"</f>
        <v>.0622 B</v>
      </c>
      <c r="I21" s="22" t="str">
        <f>TEXT(_xll.CQGXLContractData(I19, "Bid",,"T"),"#.0000")&amp;" "&amp;"B"</f>
        <v>.0733 B</v>
      </c>
      <c r="J21" s="22" t="str">
        <f>TEXT(_xll.CQGXLContractData(J19, "Bid",,"T"),"#.0000")&amp;" "&amp;"B"</f>
        <v>.0807 B</v>
      </c>
      <c r="K21" s="22" t="str">
        <f>TEXT(_xll.CQGXLContractData(K19, "Bid",,"T"),"#.0000")&amp;" "&amp;"B"</f>
        <v>.0804 B</v>
      </c>
      <c r="L21" s="22" t="str">
        <f>TEXT(_xll.CQGXLContractData(L19, "Bid",,"T"),"#.0000")&amp;" "&amp;"B"</f>
        <v>.0790 B</v>
      </c>
      <c r="M21" s="22" t="str">
        <f>TEXT(_xll.CQGXLContractData(M19, "Bid",,"T"),"#.0000")&amp;" "&amp;"B"</f>
        <v>.0768 B</v>
      </c>
      <c r="N21" s="24" t="str">
        <f>TEXT(_xll.CQGXLContractData(N19, "Bid",,"T"),"#.0000")&amp;" "&amp;"B"</f>
        <v>.0745 B</v>
      </c>
      <c r="O21" s="21"/>
      <c r="U21" s="13"/>
      <c r="X21" s="14"/>
    </row>
    <row r="22" spans="2:24" ht="12.95" customHeight="1" x14ac:dyDescent="0.2">
      <c r="B22" s="36"/>
      <c r="C22" s="36"/>
      <c r="D22" s="25" t="str">
        <f>TEXT(_xll.CQGXLContractData(D19, "LastTradeToday",,"T"),"#.0000")&amp;" "&amp;"L"</f>
        <v>1.8549 L</v>
      </c>
      <c r="E22" s="25" t="str">
        <f>TEXT(_xll.CQGXLContractData(E19, "LastTradeToday",,"T"),"#.0000")&amp;" "&amp;"L"</f>
        <v>.0115 L</v>
      </c>
      <c r="F22" s="25" t="str">
        <f>TEXT(_xll.CQGXLContractData(F19, "LastTradeToday",,"T"),"#.0000")&amp;" "&amp;"L"</f>
        <v>.0252 L</v>
      </c>
      <c r="G22" s="25" t="str">
        <f>TEXT(_xll.CQGXLContractData(G19, "LastTradeToday",,"T"),"#.0000")&amp;" "&amp;"L"</f>
        <v>.0430 L</v>
      </c>
      <c r="H22" s="25" t="str">
        <f>TEXT(_xll.CQGXLContractData(H19, "LastTradeToday",,"T"),"#.0000")&amp;" "&amp;"L"</f>
        <v>.0623 L</v>
      </c>
      <c r="I22" s="25" t="str">
        <f>TEXT(_xll.CQGXLContractData(I19, "LastTradeToday",,"T"),"#.0000")&amp;" "&amp;"L"</f>
        <v>.0735 L</v>
      </c>
      <c r="J22" s="25" t="str">
        <f>TEXT(_xll.CQGXLContractData(J19, "LastTradeToday",,"T"),"#.0000")&amp;" "&amp;"L"</f>
        <v>.0807 L</v>
      </c>
      <c r="K22" s="25" t="str">
        <f>TEXT(_xll.CQGXLContractData(K19, "LastTradeToday",,"T"),"#.0000")&amp;" "&amp;"L"</f>
        <v>.0805 L</v>
      </c>
      <c r="L22" s="25" t="str">
        <f>TEXT(_xll.CQGXLContractData(L19, "LastTradeToday",,"T"),"#.0000")&amp;" "&amp;"L"</f>
        <v>.0794 L</v>
      </c>
      <c r="M22" s="25" t="str">
        <f>TEXT(_xll.CQGXLContractData(M19, "LastTradeToday",,"T"),"#.0000")&amp;" "&amp;"L"</f>
        <v>.0775 L</v>
      </c>
      <c r="N22" s="27" t="str">
        <f>TEXT(_xll.CQGXLContractData(N19, "LastTradeToday",,"T"),"#.0000")&amp;" "&amp;"L"</f>
        <v xml:space="preserve"> L</v>
      </c>
      <c r="O22" s="21"/>
      <c r="U22" s="13"/>
      <c r="X22" s="14"/>
    </row>
    <row r="23" spans="2:24" ht="2.1" customHeight="1" x14ac:dyDescent="0.2">
      <c r="B23" s="36"/>
      <c r="C23" s="36"/>
      <c r="D23" s="3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21"/>
      <c r="U23" s="13"/>
      <c r="X23" s="14"/>
    </row>
    <row r="24" spans="2:24" ht="12.95" customHeight="1" x14ac:dyDescent="0.2">
      <c r="B24" s="36"/>
      <c r="C24" s="36"/>
      <c r="D24" s="3"/>
      <c r="E24" s="31" t="str">
        <f>Calculations!P4</f>
        <v>Jan 20</v>
      </c>
      <c r="F24" s="33" t="str">
        <f>$E$24&amp;", "&amp;F6</f>
        <v>Jan 20, Feb 20</v>
      </c>
      <c r="G24" s="33" t="str">
        <f t="shared" ref="G24:N24" si="2">$E$24&amp;", "&amp;G6</f>
        <v>Jan 20, Mar 20</v>
      </c>
      <c r="H24" s="33" t="str">
        <f t="shared" si="2"/>
        <v>Jan 20, Apr 20</v>
      </c>
      <c r="I24" s="33" t="str">
        <f t="shared" si="2"/>
        <v>Jan 20, May 20</v>
      </c>
      <c r="J24" s="33" t="str">
        <f t="shared" si="2"/>
        <v>Jan 20, Jun 20</v>
      </c>
      <c r="K24" s="33" t="str">
        <f t="shared" si="2"/>
        <v>Jan 20, Jul 20</v>
      </c>
      <c r="L24" s="33" t="str">
        <f t="shared" si="2"/>
        <v>Jan 20, Aug 20</v>
      </c>
      <c r="M24" s="33" t="str">
        <f t="shared" si="2"/>
        <v>Jan 20, Sep 20</v>
      </c>
      <c r="N24" s="12" t="str">
        <f t="shared" si="2"/>
        <v>Jan 20, Oct 20</v>
      </c>
      <c r="O24" s="21"/>
      <c r="U24" s="13"/>
      <c r="X24" s="14"/>
    </row>
    <row r="25" spans="2:24" ht="12.75" hidden="1" customHeight="1" x14ac:dyDescent="0.2">
      <c r="B25" s="36"/>
      <c r="C25" s="37"/>
      <c r="D25" s="36"/>
      <c r="E25" s="34" t="str">
        <f>_xll.CQGXLContractData(Calculations!Q4, "Symbol")</f>
        <v>HOEF20</v>
      </c>
      <c r="F25" s="4" t="str">
        <f>_xll.CQGXLContractData(Calculations!D4, "Symbol")</f>
        <v>HOES1F20</v>
      </c>
      <c r="G25" s="4" t="str">
        <f>_xll.CQGXLContractData(Calculations!E4, "Symbol")</f>
        <v>HOES2F20</v>
      </c>
      <c r="H25" s="4" t="str">
        <f>_xll.CQGXLContractData(Calculations!F4, "Symbol")</f>
        <v>HOES3F20</v>
      </c>
      <c r="I25" s="4" t="str">
        <f>_xll.CQGXLContractData(Calculations!G4, "Symbol")</f>
        <v>HOES4F20</v>
      </c>
      <c r="J25" s="4" t="str">
        <f>_xll.CQGXLContractData(Calculations!H4, "Symbol")</f>
        <v>HOES5F20</v>
      </c>
      <c r="K25" s="4" t="str">
        <f>_xll.CQGXLContractData(Calculations!I4, "Symbol")</f>
        <v>HOES6F20</v>
      </c>
      <c r="L25" s="4" t="str">
        <f>_xll.CQGXLContractData(Calculations!J4, "Symbol")</f>
        <v>HOES7F20</v>
      </c>
      <c r="M25" s="4" t="str">
        <f>_xll.CQGXLContractData(Calculations!K4, "Symbol")</f>
        <v>HOES8F20</v>
      </c>
      <c r="N25" s="40" t="str">
        <f>_xll.CQGXLContractData(Calculations!L4, "Symbol")</f>
        <v>HOES9F20</v>
      </c>
      <c r="U25" s="13"/>
      <c r="X25" s="14"/>
    </row>
    <row r="26" spans="2:24" ht="12.95" customHeight="1" x14ac:dyDescent="0.2">
      <c r="B26" s="36"/>
      <c r="C26" s="36"/>
      <c r="D26" s="36"/>
      <c r="E26" s="18" t="str">
        <f>TEXT(_xll.CQGXLContractData(E25, "Ask",,"T"),"#.0000")&amp;" "&amp;"A"</f>
        <v>1.8435 A</v>
      </c>
      <c r="F26" s="18" t="str">
        <f>TEXT(_xll.CQGXLContractData(F25, "Ask",,"T"),"#.0000")&amp;" "&amp;"A"</f>
        <v>.0138 A</v>
      </c>
      <c r="G26" s="18" t="str">
        <f>TEXT(_xll.CQGXLContractData(G25, "Ask",,"T"),"#.0000")&amp;" "&amp;"A"</f>
        <v>.0316 A</v>
      </c>
      <c r="H26" s="18" t="str">
        <f>TEXT(_xll.CQGXLContractData(H25, "Ask",,"T"),"#.0000")&amp;" "&amp;"A"</f>
        <v>.0510 A</v>
      </c>
      <c r="I26" s="18" t="str">
        <f>TEXT(_xll.CQGXLContractData(I25, "Ask",,"T"),"#.0000")&amp;" "&amp;"A"</f>
        <v>.0623 A</v>
      </c>
      <c r="J26" s="18" t="str">
        <f>TEXT(_xll.CQGXLContractData(J25, "Ask",,"T"),"#.0000")&amp;" "&amp;"A"</f>
        <v>.0695 A</v>
      </c>
      <c r="K26" s="18" t="str">
        <f>TEXT(_xll.CQGXLContractData(K25, "Ask",,"T"),"#.0000")&amp;" "&amp;"A"</f>
        <v>.0704 A</v>
      </c>
      <c r="L26" s="18" t="str">
        <f>TEXT(_xll.CQGXLContractData(L25, "Ask",,"T"),"#.0000")&amp;" "&amp;"A"</f>
        <v>.0693 A</v>
      </c>
      <c r="M26" s="18" t="str">
        <f>TEXT(_xll.CQGXLContractData(M25, "Ask",,"T"),"#.0000")&amp;" "&amp;"A"</f>
        <v>.0672 A</v>
      </c>
      <c r="N26" s="20" t="str">
        <f>TEXT(_xll.CQGXLContractData(N25, "Ask",,"T"),"#.0000")&amp;" "&amp;"A"</f>
        <v>.0655 A</v>
      </c>
      <c r="O26" s="21"/>
      <c r="U26" s="13"/>
      <c r="X26" s="14"/>
    </row>
    <row r="27" spans="2:24" ht="12.95" customHeight="1" x14ac:dyDescent="0.2">
      <c r="B27" s="3"/>
      <c r="C27" s="36"/>
      <c r="D27" s="3"/>
      <c r="E27" s="22" t="str">
        <f>TEXT(_xll.CQGXLContractData(E25, "Bid",,"T"),"#.0000")&amp;" "&amp;"B"</f>
        <v>1.8430 B</v>
      </c>
      <c r="F27" s="22" t="str">
        <f>TEXT(_xll.CQGXLContractData(F25, "Bid",,"T"),"#.0000")&amp;" "&amp;"B"</f>
        <v>.0137 B</v>
      </c>
      <c r="G27" s="22" t="str">
        <f>TEXT(_xll.CQGXLContractData(G25, "Bid",,"T"),"#.0000")&amp;" "&amp;"B"</f>
        <v>.0315 B</v>
      </c>
      <c r="H27" s="22" t="str">
        <f>TEXT(_xll.CQGXLContractData(H25, "Bid",,"T"),"#.0000")&amp;" "&amp;"B"</f>
        <v>.0508 B</v>
      </c>
      <c r="I27" s="22" t="str">
        <f>TEXT(_xll.CQGXLContractData(I25, "Bid",,"T"),"#.0000")&amp;" "&amp;"B"</f>
        <v>.0620 B</v>
      </c>
      <c r="J27" s="22" t="str">
        <f>TEXT(_xll.CQGXLContractData(J25, "Bid",,"T"),"#.0000")&amp;" "&amp;"B"</f>
        <v>.0687 B</v>
      </c>
      <c r="K27" s="22" t="str">
        <f>TEXT(_xll.CQGXLContractData(K25, "Bid",,"T"),"#.0000")&amp;" "&amp;"B"</f>
        <v>.0689 B</v>
      </c>
      <c r="L27" s="22" t="str">
        <f>TEXT(_xll.CQGXLContractData(L25, "Bid",,"T"),"#.0000")&amp;" "&amp;"B"</f>
        <v>.0676 B</v>
      </c>
      <c r="M27" s="22" t="str">
        <f>TEXT(_xll.CQGXLContractData(M25, "Bid",,"T"),"#.0000")&amp;" "&amp;"B"</f>
        <v>.0654 B</v>
      </c>
      <c r="N27" s="24" t="str">
        <f>TEXT(_xll.CQGXLContractData(N25, "Bid",,"T"),"#.0000")&amp;" "&amp;"B"</f>
        <v>.0631 B</v>
      </c>
      <c r="O27" s="21"/>
      <c r="U27" s="13"/>
      <c r="X27" s="14"/>
    </row>
    <row r="28" spans="2:24" ht="12.95" customHeight="1" x14ac:dyDescent="0.2">
      <c r="B28" s="41"/>
      <c r="C28" s="36"/>
      <c r="D28" s="3"/>
      <c r="E28" s="25" t="str">
        <f>TEXT(_xll.CQGXLContractData(E25, "LastTradeToday",,"T"),"#.0000")&amp;" "&amp;"L"</f>
        <v>1.8432 L</v>
      </c>
      <c r="F28" s="25" t="str">
        <f>TEXT(_xll.CQGXLContractData(F25, "LastTradeToday",,"T"),"#.0000")&amp;" "&amp;"L"</f>
        <v>.0137 L</v>
      </c>
      <c r="G28" s="25" t="str">
        <f>TEXT(_xll.CQGXLContractData(G25, "LastTradeToday",,"T"),"#.0000")&amp;" "&amp;"L"</f>
        <v>.0316 L</v>
      </c>
      <c r="H28" s="25" t="str">
        <f>TEXT(_xll.CQGXLContractData(H25, "LastTradeToday",,"T"),"#.0000")&amp;" "&amp;"L"</f>
        <v>.0508 L</v>
      </c>
      <c r="I28" s="25" t="str">
        <f>TEXT(_xll.CQGXLContractData(I25, "LastTradeToday",,"T"),"#.0000")&amp;" "&amp;"L"</f>
        <v>.0622 L</v>
      </c>
      <c r="J28" s="25" t="str">
        <f>TEXT(_xll.CQGXLContractData(J25, "LastTradeToday",,"T"),"#.0000")&amp;" "&amp;"L"</f>
        <v>.0693 L</v>
      </c>
      <c r="K28" s="25" t="str">
        <f>TEXT(_xll.CQGXLContractData(K25, "LastTradeToday",,"T"),"#.0000")&amp;" "&amp;"L"</f>
        <v xml:space="preserve"> L</v>
      </c>
      <c r="L28" s="25" t="str">
        <f>TEXT(_xll.CQGXLContractData(L25, "LastTradeToday",,"T"),"#.0000")&amp;" "&amp;"L"</f>
        <v xml:space="preserve"> L</v>
      </c>
      <c r="M28" s="25" t="str">
        <f>TEXT(_xll.CQGXLContractData(M25, "LastTradeToday",,"T"),"#.0000")&amp;" "&amp;"L"</f>
        <v xml:space="preserve"> L</v>
      </c>
      <c r="N28" s="27" t="str">
        <f>TEXT(_xll.CQGXLContractData(N25, "LastTradeToday",,"T"),"#.0000")&amp;" "&amp;"L"</f>
        <v xml:space="preserve"> L</v>
      </c>
      <c r="O28" s="21"/>
      <c r="U28" s="13"/>
      <c r="X28" s="14"/>
    </row>
    <row r="29" spans="2:24" ht="2.1" customHeight="1" x14ac:dyDescent="0.2">
      <c r="B29" s="41"/>
      <c r="C29" s="36"/>
      <c r="D29" s="3"/>
      <c r="E29" s="3"/>
      <c r="F29" s="28"/>
      <c r="G29" s="42"/>
      <c r="H29" s="42"/>
      <c r="I29" s="42"/>
      <c r="J29" s="42"/>
      <c r="K29" s="42"/>
      <c r="L29" s="42"/>
      <c r="M29" s="42"/>
      <c r="N29" s="43"/>
      <c r="O29" s="21"/>
      <c r="U29" s="13"/>
      <c r="X29" s="14"/>
    </row>
    <row r="30" spans="2:24" ht="12.95" customHeight="1" x14ac:dyDescent="0.2">
      <c r="B30" s="3"/>
      <c r="C30" s="36"/>
      <c r="D30" s="1"/>
      <c r="E30" s="3"/>
      <c r="F30" s="44" t="str">
        <f>Calculations!P5</f>
        <v>Feb 20</v>
      </c>
      <c r="G30" s="45" t="str">
        <f>$F$30&amp;", "&amp;G6</f>
        <v>Feb 20, Mar 20</v>
      </c>
      <c r="H30" s="46" t="str">
        <f t="shared" ref="H30:N30" si="3">$F$30&amp;", "&amp;H6</f>
        <v>Feb 20, Apr 20</v>
      </c>
      <c r="I30" s="46" t="str">
        <f t="shared" si="3"/>
        <v>Feb 20, May 20</v>
      </c>
      <c r="J30" s="46" t="str">
        <f t="shared" si="3"/>
        <v>Feb 20, Jun 20</v>
      </c>
      <c r="K30" s="46" t="str">
        <f t="shared" si="3"/>
        <v>Feb 20, Jul 20</v>
      </c>
      <c r="L30" s="46" t="str">
        <f t="shared" si="3"/>
        <v>Feb 20, Aug 20</v>
      </c>
      <c r="M30" s="46" t="str">
        <f t="shared" si="3"/>
        <v>Feb 20, Sep 20</v>
      </c>
      <c r="N30" s="47" t="str">
        <f t="shared" si="3"/>
        <v>Feb 20, Oct 20</v>
      </c>
      <c r="O30" s="21"/>
      <c r="U30" s="13"/>
      <c r="X30" s="14"/>
    </row>
    <row r="31" spans="2:24" ht="12.75" hidden="1" customHeight="1" x14ac:dyDescent="0.2">
      <c r="B31" s="3"/>
      <c r="C31" s="3"/>
      <c r="D31" s="3"/>
      <c r="E31" s="3"/>
      <c r="F31" s="48" t="str">
        <f>_xll.CQGXLContractData(Calculations!Q5, "Symbol")</f>
        <v>HOEG20</v>
      </c>
      <c r="G31" s="49" t="str">
        <f>_xll.CQGXLContractData(Calculations!D5, "Symbol")</f>
        <v>HOES1G20</v>
      </c>
      <c r="H31" s="4" t="str">
        <f>_xll.CQGXLContractData(Calculations!E5, "Symbol")</f>
        <v>HOES2G20</v>
      </c>
      <c r="I31" s="4" t="str">
        <f>_xll.CQGXLContractData(Calculations!F5, "Symbol")</f>
        <v>HOES3G20</v>
      </c>
      <c r="J31" s="4" t="str">
        <f>_xll.CQGXLContractData(Calculations!G5, "Symbol")</f>
        <v>HOES4G20</v>
      </c>
      <c r="K31" s="4" t="str">
        <f>_xll.CQGXLContractData(Calculations!H5, "Symbol")</f>
        <v>HOES5G20</v>
      </c>
      <c r="L31" s="4" t="str">
        <f>_xll.CQGXLContractData(Calculations!I5, "Symbol")</f>
        <v>HOES6G20</v>
      </c>
      <c r="M31" s="4" t="str">
        <f>_xll.CQGXLContractData(Calculations!J5, "Symbol")</f>
        <v>HOES7G20</v>
      </c>
      <c r="N31" s="40" t="str">
        <f>_xll.CQGXLContractData(Calculations!K5, "Symbol")</f>
        <v>HOES8G20</v>
      </c>
      <c r="U31" s="13"/>
      <c r="X31" s="14"/>
    </row>
    <row r="32" spans="2:24" ht="12.95" customHeight="1" x14ac:dyDescent="0.2">
      <c r="B32" s="3"/>
      <c r="C32" s="50"/>
      <c r="D32" s="50"/>
      <c r="E32" s="50"/>
      <c r="F32" s="51" t="str">
        <f>TEXT(_xll.CQGXLContractData(F31, "Ask",,"T"),"#.0000")&amp;" "&amp;"A"</f>
        <v>1.8298 A</v>
      </c>
      <c r="G32" s="52" t="str">
        <f>TEXT(_xll.CQGXLContractData(G31, "Ask",,"T"),"#.0000")&amp;" "&amp;"A"</f>
        <v>.0178 A</v>
      </c>
      <c r="H32" s="18" t="str">
        <f>TEXT(_xll.CQGXLContractData(H31, "Ask",,"T"),"#.0000")&amp;" "&amp;"A"</f>
        <v>.0372 A</v>
      </c>
      <c r="I32" s="18" t="str">
        <f>TEXT(_xll.CQGXLContractData(I31, "Ask",,"T"),"#.0000")&amp;" "&amp;"A"</f>
        <v>.0486 A</v>
      </c>
      <c r="J32" s="18" t="str">
        <f>TEXT(_xll.CQGXLContractData(J31, "Ask",,"T"),"#.0000")&amp;" "&amp;"A"</f>
        <v>.0558 A</v>
      </c>
      <c r="K32" s="18" t="str">
        <f>TEXT(_xll.CQGXLContractData(K31, "Ask",,"T"),"#.0000")&amp;" "&amp;"A"</f>
        <v>.0566 A</v>
      </c>
      <c r="L32" s="18" t="str">
        <f>TEXT(_xll.CQGXLContractData(L31, "Ask",,"T"),"#.0000")&amp;" "&amp;"A"</f>
        <v>.0555 A</v>
      </c>
      <c r="M32" s="18" t="str">
        <f>TEXT(_xll.CQGXLContractData(M31, "Ask",,"T"),"#.0000")&amp;" "&amp;"A"</f>
        <v>.0534 A</v>
      </c>
      <c r="N32" s="20" t="str">
        <f>TEXT(_xll.CQGXLContractData(N31, "Ask",,"T"),"#.0000")&amp;" "&amp;"A"</f>
        <v>.0517 A</v>
      </c>
      <c r="O32" s="21"/>
      <c r="U32" s="13"/>
      <c r="X32" s="14"/>
    </row>
    <row r="33" spans="2:24" ht="12.95" customHeight="1" x14ac:dyDescent="0.2">
      <c r="B33" s="59" t="str">
        <f>IF(B34=0,"#",IF(B34=1,"#.0",IF(B34=2,"#.00",IF(B34=3,"#.000",IF(B34=4,"#.0000",IF(B34=5,"#.00000",IF(B34=6,"#.000000",IF(B34=7,"#.0000000"))))))))</f>
        <v>#.0000</v>
      </c>
      <c r="C33" s="59"/>
      <c r="D33" s="59" t="str">
        <f>IF(D34=0,"#",IF(D34=1,"#.0",IF(D34=2,"#.00",IF(D34=3,"#.000",IF(D34=4,"#.0000",IF(D34=5,"#.00000",IF(D34=6,"#.000000",IF(D34=7,"#.0000000"))))))))</f>
        <v>#.000</v>
      </c>
      <c r="E33" s="59" t="str">
        <f>IF(E34=0,"#",IF(E34=1,"#.0",IF(E34=2,"#.00",IF(E34=3,"#.000",IF(E34=4,"#.0000",IF(E34=5,"#.00000",IF(E34=6,"#.000000",IF(E34=7,"#.0000000"))))))))</f>
        <v>#.00</v>
      </c>
      <c r="F33" s="53" t="str">
        <f>TEXT(_xll.CQGXLContractData(F31, "Bid",,"T"),"#.0000")&amp;" "&amp;"B"</f>
        <v>1.8292 B</v>
      </c>
      <c r="G33" s="54" t="str">
        <f>TEXT(_xll.CQGXLContractData(G31, "Bid",,"T"),"#.0000")&amp;" "&amp;"B"</f>
        <v>.0177 B</v>
      </c>
      <c r="H33" s="22" t="str">
        <f>TEXT(_xll.CQGXLContractData(H31, "Bid",,"T"),"#.0000")&amp;" "&amp;"B"</f>
        <v>.0371 B</v>
      </c>
      <c r="I33" s="22" t="str">
        <f>TEXT(_xll.CQGXLContractData(I31, "Bid",,"T"),"#.0000")&amp;" "&amp;"B"</f>
        <v>.0483 B</v>
      </c>
      <c r="J33" s="22" t="str">
        <f>TEXT(_xll.CQGXLContractData(J31, "Bid",,"T"),"#.0000")&amp;" "&amp;"B"</f>
        <v>.0551 B</v>
      </c>
      <c r="K33" s="22" t="str">
        <f>TEXT(_xll.CQGXLContractData(K31, "Bid",,"T"),"#.0000")&amp;" "&amp;"B"</f>
        <v>.0552 B</v>
      </c>
      <c r="L33" s="22" t="str">
        <f>TEXT(_xll.CQGXLContractData(L31, "Bid",,"T"),"#.0000")&amp;" "&amp;"B"</f>
        <v>.0539 B</v>
      </c>
      <c r="M33" s="22" t="str">
        <f>TEXT(_xll.CQGXLContractData(M31, "Bid",,"T"),"#.0000")&amp;" "&amp;"B"</f>
        <v>.0518 B</v>
      </c>
      <c r="N33" s="24" t="str">
        <f>TEXT(_xll.CQGXLContractData(N31, "Bid",,"T"),"#.0000")&amp;" "&amp;"B"</f>
        <v>.0495 B</v>
      </c>
      <c r="O33" s="21"/>
      <c r="U33" s="13"/>
      <c r="X33" s="14"/>
    </row>
    <row r="34" spans="2:24" ht="12.95" customHeight="1" x14ac:dyDescent="0.2">
      <c r="B34" s="59">
        <f>LEN(_xll.CQGXLContractData(B39,"TickSize"))-2</f>
        <v>4</v>
      </c>
      <c r="C34" s="59"/>
      <c r="D34" s="59">
        <f>LEN(_xll.CQGXLContractData(D39,"TickSize"))-2</f>
        <v>3</v>
      </c>
      <c r="E34" s="59">
        <f>LEN(_xll.CQGXLContractData(E39,"TickSize"))-2</f>
        <v>2</v>
      </c>
      <c r="F34" s="55" t="str">
        <f>TEXT(_xll.CQGXLContractData(F31, "LastTradeToday",,"T"),"#.0000")&amp;" "&amp;"L"</f>
        <v>1.8295 L</v>
      </c>
      <c r="G34" s="56" t="str">
        <f>TEXT(_xll.CQGXLContractData(G31, "LastTradeToday",,"T"),"#.0000")&amp;" "&amp;"L"</f>
        <v>.0178 L</v>
      </c>
      <c r="H34" s="25" t="str">
        <f>TEXT(_xll.CQGXLContractData(H31, "LastTradeToday",,"T"),"#.0000")&amp;" "&amp;"L"</f>
        <v>.0371 L</v>
      </c>
      <c r="I34" s="25" t="str">
        <f>TEXT(_xll.CQGXLContractData(I31, "LastTradeToday",,"T"),"#.0000")&amp;" "&amp;"L"</f>
        <v>.0485 L</v>
      </c>
      <c r="J34" s="25" t="str">
        <f>TEXT(_xll.CQGXLContractData(J31, "LastTradeToday",,"T"),"#.0000")&amp;" "&amp;"L"</f>
        <v>.0563 L</v>
      </c>
      <c r="K34" s="25" t="str">
        <f>TEXT(_xll.CQGXLContractData(K31, "LastTradeToday",,"T"),"#.0000")&amp;" "&amp;"L"</f>
        <v xml:space="preserve"> L</v>
      </c>
      <c r="L34" s="25" t="str">
        <f>TEXT(_xll.CQGXLContractData(L31, "LastTradeToday",,"T"),"#.0000")&amp;" "&amp;"L"</f>
        <v xml:space="preserve"> L</v>
      </c>
      <c r="M34" s="25" t="str">
        <f>TEXT(_xll.CQGXLContractData(M31, "LastTradeToday",,"T"),"#.0000")&amp;" "&amp;"L"</f>
        <v xml:space="preserve"> L</v>
      </c>
      <c r="N34" s="27" t="str">
        <f>TEXT(_xll.CQGXLContractData(N31, "LastTradeToday",,"T"),"#.0000")&amp;" "&amp;"L"</f>
        <v xml:space="preserve"> L</v>
      </c>
      <c r="O34" s="21"/>
      <c r="U34" s="13"/>
      <c r="X34" s="14"/>
    </row>
    <row r="35" spans="2:24" ht="2.1" customHeight="1" x14ac:dyDescent="0.2">
      <c r="B35" s="169"/>
      <c r="C35" s="59"/>
      <c r="D35" s="59"/>
      <c r="E35" s="59"/>
      <c r="F35" s="3"/>
      <c r="G35" s="57"/>
      <c r="H35" s="57"/>
      <c r="I35" s="57"/>
      <c r="J35" s="57"/>
      <c r="K35" s="57"/>
      <c r="L35" s="57"/>
      <c r="M35" s="57"/>
      <c r="N35" s="58"/>
      <c r="O35" s="21"/>
      <c r="U35" s="13"/>
      <c r="X35" s="14"/>
    </row>
    <row r="36" spans="2:24" ht="12.95" customHeight="1" x14ac:dyDescent="0.2">
      <c r="B36" s="59" t="str">
        <f>_xll.CQGXLContractData(B39, "Symbol",,"T")</f>
        <v>RBEF20</v>
      </c>
      <c r="C36" s="59"/>
      <c r="D36" s="59" t="str">
        <f>_xll.CQGXLContractData(D39, "Symbol",,"T")</f>
        <v>NGEX19</v>
      </c>
      <c r="E36" s="59" t="str">
        <f>_xll.CQGXLContractData(E39, "Symbol",,"T")</f>
        <v>CLEX19</v>
      </c>
      <c r="F36" s="59" t="str">
        <f>_xll.CQGXLContractData(F39, "Symbol",,"T")</f>
        <v>EU6Z19</v>
      </c>
      <c r="G36" s="60" t="str">
        <f>Calculations!P6</f>
        <v>Mar 20</v>
      </c>
      <c r="H36" s="46" t="str">
        <f>$G$36&amp;", "&amp;H6</f>
        <v>Mar 20, Apr 20</v>
      </c>
      <c r="I36" s="46" t="str">
        <f t="shared" ref="I36:N36" si="4">$G$36&amp;", "&amp;I6</f>
        <v>Mar 20, May 20</v>
      </c>
      <c r="J36" s="46" t="str">
        <f t="shared" si="4"/>
        <v>Mar 20, Jun 20</v>
      </c>
      <c r="K36" s="46" t="str">
        <f t="shared" si="4"/>
        <v>Mar 20, Jul 20</v>
      </c>
      <c r="L36" s="46" t="str">
        <f t="shared" si="4"/>
        <v>Mar 20, Aug 20</v>
      </c>
      <c r="M36" s="46" t="str">
        <f t="shared" si="4"/>
        <v>Mar 20, Sep 20</v>
      </c>
      <c r="N36" s="47" t="str">
        <f t="shared" si="4"/>
        <v>Mar 20, Oct 20</v>
      </c>
      <c r="O36" s="21"/>
      <c r="U36" s="13"/>
      <c r="X36" s="14"/>
    </row>
    <row r="37" spans="2:24" ht="12.75" hidden="1" customHeight="1" x14ac:dyDescent="0.2">
      <c r="B37" s="41"/>
      <c r="C37" s="41"/>
      <c r="D37" s="3"/>
      <c r="E37" s="41"/>
      <c r="F37" s="61"/>
      <c r="G37" s="34" t="str">
        <f>_xll.CQGXLContractData(Calculations!Q6, "Symbol")</f>
        <v>HOEH20</v>
      </c>
      <c r="H37" s="4" t="str">
        <f>_xll.CQGXLContractData(Calculations!D6, "Symbol")</f>
        <v>HOES1H20</v>
      </c>
      <c r="I37" s="4" t="str">
        <f>_xll.CQGXLContractData(Calculations!E6, "Symbol")</f>
        <v>HOES2H20</v>
      </c>
      <c r="J37" s="4" t="str">
        <f>_xll.CQGXLContractData(Calculations!F6, "Symbol")</f>
        <v>HOES3H20</v>
      </c>
      <c r="K37" s="4" t="str">
        <f>_xll.CQGXLContractData(Calculations!G6, "Symbol")</f>
        <v>HOES4H20</v>
      </c>
      <c r="L37" s="4" t="str">
        <f>_xll.CQGXLContractData(Calculations!H6, "Symbol")</f>
        <v>HOES5H20</v>
      </c>
      <c r="M37" s="4" t="str">
        <f>_xll.CQGXLContractData(Calculations!I6, "Symbol")</f>
        <v>HOES6H20</v>
      </c>
      <c r="N37" s="40" t="str">
        <f>_xll.CQGXLContractData(Calculations!J6, "Symbol")</f>
        <v>HOES7H20</v>
      </c>
      <c r="U37" s="13"/>
      <c r="X37" s="14"/>
    </row>
    <row r="38" spans="2:24" ht="12.95" customHeight="1" x14ac:dyDescent="0.2">
      <c r="B38" s="141" t="s">
        <v>13</v>
      </c>
      <c r="C38" s="142"/>
      <c r="D38" s="142"/>
      <c r="E38" s="142"/>
      <c r="F38" s="143"/>
      <c r="G38" s="52" t="str">
        <f>TEXT(_xll.CQGXLContractData(G37, "Ask",,"T"),"#.0000")&amp;" "&amp;"A"</f>
        <v>1.8121 A</v>
      </c>
      <c r="H38" s="18" t="str">
        <f>TEXT(_xll.CQGXLContractData(H37, "Ask",,"T"),"#.0000")&amp;" "&amp;"A"</f>
        <v>.0194 A</v>
      </c>
      <c r="I38" s="18" t="str">
        <f>TEXT(_xll.CQGXLContractData(I37, "Ask",,"T"),"#.0000")&amp;" "&amp;"A"</f>
        <v>.0308 A</v>
      </c>
      <c r="J38" s="18" t="str">
        <f>TEXT(_xll.CQGXLContractData(J37, "Ask",,"T"),"#.0000")&amp;" "&amp;"A"</f>
        <v>.0380 A</v>
      </c>
      <c r="K38" s="18" t="str">
        <f>TEXT(_xll.CQGXLContractData(K37, "Ask",,"T"),"#.0000")&amp;" "&amp;"A"</f>
        <v>.0388 A</v>
      </c>
      <c r="L38" s="18" t="str">
        <f>TEXT(_xll.CQGXLContractData(L37, "Ask",,"T"),"#.0000")&amp;" "&amp;"A"</f>
        <v>.0378 A</v>
      </c>
      <c r="M38" s="18" t="str">
        <f>TEXT(_xll.CQGXLContractData(M37, "Ask",,"T"),"#.0000")&amp;" "&amp;"A"</f>
        <v>.0356 A</v>
      </c>
      <c r="N38" s="20" t="str">
        <f>TEXT(_xll.CQGXLContractData(N37, "Ask",,"T"),"#.0000")&amp;" "&amp;"A"</f>
        <v>.0339 A</v>
      </c>
      <c r="O38" s="21"/>
      <c r="U38" s="13"/>
      <c r="X38" s="14"/>
    </row>
    <row r="39" spans="2:24" ht="12.95" customHeight="1" x14ac:dyDescent="0.2">
      <c r="B39" s="2" t="s">
        <v>26</v>
      </c>
      <c r="C39" s="2"/>
      <c r="D39" s="2" t="s">
        <v>21</v>
      </c>
      <c r="E39" s="2" t="s">
        <v>19</v>
      </c>
      <c r="F39" s="2" t="s">
        <v>18</v>
      </c>
      <c r="G39" s="22" t="str">
        <f>TEXT(_xll.CQGXLContractData(G37, "Bid",,"T"),"#.0000")&amp;" "&amp;"B"</f>
        <v>1.8115 B</v>
      </c>
      <c r="H39" s="22" t="str">
        <f>TEXT(_xll.CQGXLContractData(H37, "Bid",,"T"),"#.0000")&amp;" "&amp;"B"</f>
        <v>.0193 B</v>
      </c>
      <c r="I39" s="22" t="str">
        <f>TEXT(_xll.CQGXLContractData(I37, "Bid",,"T"),"#.0000")&amp;" "&amp;"B"</f>
        <v>.0305 B</v>
      </c>
      <c r="J39" s="22" t="str">
        <f>TEXT(_xll.CQGXLContractData(J37, "Bid",,"T"),"#.0000")&amp;" "&amp;"B"</f>
        <v>.0378 B</v>
      </c>
      <c r="K39" s="22" t="str">
        <f>TEXT(_xll.CQGXLContractData(K37, "Bid",,"T"),"#.0000")&amp;" "&amp;"B"</f>
        <v>.0375 B</v>
      </c>
      <c r="L39" s="22" t="str">
        <f>TEXT(_xll.CQGXLContractData(L37, "Bid",,"T"),"#.0000")&amp;" "&amp;"B"</f>
        <v>.0362 B</v>
      </c>
      <c r="M39" s="22" t="str">
        <f>TEXT(_xll.CQGXLContractData(M37, "Bid",,"T"),"#.0000")&amp;" "&amp;"B"</f>
        <v>.0341 B</v>
      </c>
      <c r="N39" s="24" t="str">
        <f>TEXT(_xll.CQGXLContractData(N37, "Bid",,"T"),"#.0000")&amp;" "&amp;"B"</f>
        <v>.0318 B</v>
      </c>
      <c r="O39" s="21"/>
      <c r="U39" s="13"/>
      <c r="X39" s="14"/>
    </row>
    <row r="40" spans="2:24" ht="12.95" customHeight="1" x14ac:dyDescent="0.2">
      <c r="B40" s="4" t="str">
        <f>IF(B48="F","JAN",IF(B48="G","FEB",IF(B48="H","MAR",IF(B48="J","APR",IF(B48="K","MAY",IF(B48="M","JUN",IF(B48="N","JUL",IF(B48="Q","AUG",IF(B48="U","SEP",IF(B48="V","OCT",IF(B48="X","NOV",IF(B48="Z","DEC"))))))))))))&amp;" "&amp;RIGHT(B36,2)</f>
        <v>JAN 20</v>
      </c>
      <c r="C40" s="5"/>
      <c r="D40" s="4" t="str">
        <f>IF(D48="F","JAN",IF(D48="G","FEB",IF(D48="H","MAR",IF(D48="J","APR",IF(D48="K","MAY",IF(D48="M","JUN",IF(D48="N","JUL",IF(D48="Q","AUG",IF(D48="U","SEP",IF(D48="V","OCT",IF(D48="X","NOV",IF(D48="Z","DEC"))))))))))))&amp;" "&amp;RIGHT(D36,2)</f>
        <v>NOV 19</v>
      </c>
      <c r="E40" s="4" t="str">
        <f>IF(E48="F","JAN",IF(E48="G","FEB",IF(E48="H","MAR",IF(E48="J","APR",IF(E48="K","MAY",IF(E48="M","JUN",IF(E48="N","JUL",IF(E48="Q","AUG",IF(E48="U","SEP",IF(E48="V","OCT",IF(E48="X","NOV",IF(E48="Z","DEC"))))))))))))&amp;" "&amp;RIGHT(E36,2)</f>
        <v>NOV 19</v>
      </c>
      <c r="F40" s="4" t="str">
        <f>IF(F48="F","JAN",IF(F48="G","FEB",IF(F48="H","MAR",IF(F48="J","APR",IF(F48="K","MAY",IF(F48="M","JUN",IF(F48="N","JUL",IF(F48="Q","AUG",IF(F48="U","SEP",IF(F48="V","OCT",IF(F48="X","NOV",IF(F48="Z","DEC"))))))))))))&amp;" "&amp;RIGHT(F36,2)</f>
        <v>DEC 19</v>
      </c>
      <c r="G40" s="25" t="str">
        <f>TEXT(_xll.CQGXLContractData(G37, "LastTradeToday",,"T"),"#.0000")&amp;" "&amp;"L"</f>
        <v>1.8121 L</v>
      </c>
      <c r="H40" s="25" t="str">
        <f>TEXT(_xll.CQGXLContractData(H37, "LastTradeToday",,"T"),"#.0000")&amp;" "&amp;"L"</f>
        <v>.0193 L</v>
      </c>
      <c r="I40" s="25" t="str">
        <f>TEXT(_xll.CQGXLContractData(I37, "LastTradeToday",,"T"),"#.0000")&amp;" "&amp;"L"</f>
        <v>.0312 L</v>
      </c>
      <c r="J40" s="25" t="str">
        <f>TEXT(_xll.CQGXLContractData(J37, "LastTradeToday",,"T"),"#.0000")&amp;" "&amp;"L"</f>
        <v>.0376 L</v>
      </c>
      <c r="K40" s="25" t="str">
        <f>TEXT(_xll.CQGXLContractData(K37, "LastTradeToday",,"T"),"#.0000")&amp;" "&amp;"L"</f>
        <v xml:space="preserve"> L</v>
      </c>
      <c r="L40" s="25" t="str">
        <f>TEXT(_xll.CQGXLContractData(L37, "LastTradeToday",,"T"),"#.0000")&amp;" "&amp;"L"</f>
        <v xml:space="preserve"> L</v>
      </c>
      <c r="M40" s="25" t="str">
        <f>TEXT(_xll.CQGXLContractData(M37, "LastTradeToday",,"T"),"#.0000")&amp;" "&amp;"L"</f>
        <v>.0349 L</v>
      </c>
      <c r="N40" s="27" t="str">
        <f>TEXT(_xll.CQGXLContractData(N37, "LastTradeToday",,"T"),"#.0000")&amp;" "&amp;"L"</f>
        <v xml:space="preserve"> L</v>
      </c>
      <c r="O40" s="135" t="s">
        <v>23</v>
      </c>
      <c r="P40" s="135"/>
      <c r="Q40" s="135"/>
      <c r="R40" s="135"/>
      <c r="S40" s="135"/>
      <c r="T40" s="135"/>
      <c r="U40" s="135"/>
      <c r="V40" s="135"/>
      <c r="W40" s="136"/>
      <c r="X40" s="13"/>
    </row>
    <row r="41" spans="2:24" ht="2.1" customHeight="1" x14ac:dyDescent="0.2">
      <c r="B41" s="6"/>
      <c r="C41" s="7"/>
      <c r="D41" s="6"/>
      <c r="E41" s="6"/>
      <c r="F41" s="6"/>
      <c r="G41" s="3"/>
      <c r="H41" s="57"/>
      <c r="I41" s="57"/>
      <c r="J41" s="57"/>
      <c r="K41" s="57"/>
      <c r="L41" s="57"/>
      <c r="M41" s="57"/>
      <c r="N41" s="58"/>
      <c r="O41" s="137"/>
      <c r="P41" s="137"/>
      <c r="Q41" s="137"/>
      <c r="R41" s="137"/>
      <c r="S41" s="137"/>
      <c r="T41" s="137"/>
      <c r="U41" s="137"/>
      <c r="V41" s="137"/>
      <c r="W41" s="138"/>
      <c r="X41" s="13"/>
    </row>
    <row r="42" spans="2:24" ht="12.95" customHeight="1" x14ac:dyDescent="0.2">
      <c r="B42" s="95" t="str">
        <f>IFERROR("O "&amp;TEXT(_xll.CQGXLContractData(B39, "Open",,"T"),B$33),"")</f>
        <v>O 1.5135</v>
      </c>
      <c r="C42" s="95"/>
      <c r="D42" s="95" t="str">
        <f>IFERROR("O "&amp;TEXT(_xll.CQGXLContractData(D39, "Open",,"T"),D$33),"")</f>
        <v>O 2.287</v>
      </c>
      <c r="E42" s="95" t="str">
        <f>IFERROR("O "&amp;TEXT(_xll.CQGXLContractData(E39, "Open",,"T"),E$33),"")</f>
        <v>O 54.00</v>
      </c>
      <c r="F42" s="95" t="str">
        <f>IFERROR("O "&amp;TEXT(_xll.CQGXLContractData(F39, "Open",,"T"),G$44),"")</f>
        <v>O 1.09900</v>
      </c>
      <c r="G42" s="59"/>
      <c r="H42" s="60" t="str">
        <f>Calculations!P7</f>
        <v>Apr 20</v>
      </c>
      <c r="I42" s="46" t="str">
        <f>$H$42&amp;", "&amp;I6</f>
        <v>Apr 20, May 20</v>
      </c>
      <c r="J42" s="46" t="str">
        <f t="shared" ref="J42:N42" si="5">$H$42&amp;", "&amp;J6</f>
        <v>Apr 20, Jun 20</v>
      </c>
      <c r="K42" s="46" t="str">
        <f t="shared" si="5"/>
        <v>Apr 20, Jul 20</v>
      </c>
      <c r="L42" s="46" t="str">
        <f t="shared" si="5"/>
        <v>Apr 20, Aug 20</v>
      </c>
      <c r="M42" s="46" t="str">
        <f t="shared" si="5"/>
        <v>Apr 20, Sep 20</v>
      </c>
      <c r="N42" s="47" t="str">
        <f t="shared" si="5"/>
        <v>Apr 20, Oct 20</v>
      </c>
      <c r="O42" s="139"/>
      <c r="P42" s="139"/>
      <c r="Q42" s="139"/>
      <c r="R42" s="139"/>
      <c r="S42" s="139"/>
      <c r="T42" s="139"/>
      <c r="U42" s="139"/>
      <c r="V42" s="139"/>
      <c r="W42" s="140"/>
      <c r="X42" s="13"/>
    </row>
    <row r="43" spans="2:24" ht="12.75" hidden="1" customHeight="1" x14ac:dyDescent="0.2">
      <c r="B43" s="96"/>
      <c r="C43" s="96"/>
      <c r="D43" s="96"/>
      <c r="E43" s="96"/>
      <c r="F43" s="96"/>
      <c r="G43" s="167"/>
      <c r="H43" s="34" t="str">
        <f>_xll.CQGXLContractData(Calculations!Q7, "Symbol")</f>
        <v>HOEJ20</v>
      </c>
      <c r="I43" s="5" t="str">
        <f>_xll.CQGXLContractData(Calculations!D7, "Symbol")</f>
        <v>HOES1J20</v>
      </c>
      <c r="J43" s="5" t="str">
        <f>_xll.CQGXLContractData(Calculations!E7, "Symbol")</f>
        <v>HOES2J20</v>
      </c>
      <c r="K43" s="5" t="str">
        <f>_xll.CQGXLContractData(Calculations!F7, "Symbol")</f>
        <v>HOES3J20</v>
      </c>
      <c r="L43" s="5" t="str">
        <f>_xll.CQGXLContractData(Calculations!G7, "Symbol")</f>
        <v>HOES4J20</v>
      </c>
      <c r="M43" s="5" t="str">
        <f>_xll.CQGXLContractData(Calculations!H7, "Symbol")</f>
        <v>HOES5J20</v>
      </c>
      <c r="N43" s="17" t="str">
        <f>_xll.CQGXLContractData(Calculations!I7, "Symbol")</f>
        <v>HOES6J20</v>
      </c>
      <c r="U43" s="13"/>
      <c r="X43" s="14"/>
    </row>
    <row r="44" spans="2:24" ht="12.95" customHeight="1" x14ac:dyDescent="0.2">
      <c r="B44" s="97" t="str">
        <f>IFERROR("H "&amp;TEXT(_xll.CQGXLContractData(B39, "High",,"T"),B$33),"")</f>
        <v>H 1.5174</v>
      </c>
      <c r="C44" s="98"/>
      <c r="D44" s="97" t="str">
        <f>IFERROR("H "&amp;TEXT(_xll.CQGXLContractData(D39, "High",,"T"),D$33),"")</f>
        <v>H 2.304</v>
      </c>
      <c r="E44" s="97" t="str">
        <f>IFERROR("H "&amp;TEXT(_xll.CQGXLContractData(E39, "High",,"T"),E$33),"")</f>
        <v>H 54.42</v>
      </c>
      <c r="F44" s="97" t="str">
        <f>IFERROR("H "&amp;TEXT(_xll.CQGXLContractData(F39, "High",,"T"),G$44),"")</f>
        <v>H 1.10165</v>
      </c>
      <c r="G44" s="168" t="str">
        <f>IF(G45=0,"#",IF(G45=1,"#.0",IF(G45=2,"#.00",IF(G45=3,"#.000",IF(G45=4,"#.0000",IF(G45=5,"#.00000",IF(G45=6,"#.000000",IF(G45=7,"#.0000000"))))))))</f>
        <v>#.00000</v>
      </c>
      <c r="H44" s="18" t="str">
        <f>TEXT(_xll.CQGXLContractData(H43, "Ask",,"T"),"#.0000")&amp;" "&amp;"A"</f>
        <v>1.7928 A</v>
      </c>
      <c r="I44" s="18" t="str">
        <f>TEXT(_xll.CQGXLContractData(I43, "Ask",,"T"),"#.0000")&amp;" "&amp;"A"</f>
        <v>.0114 A</v>
      </c>
      <c r="J44" s="18" t="str">
        <f>TEXT(_xll.CQGXLContractData(J43, "Ask",,"T"),"#.0000")&amp;" "&amp;"A"</f>
        <v>.0186 A</v>
      </c>
      <c r="K44" s="18" t="str">
        <f>TEXT(_xll.CQGXLContractData(K43, "Ask",,"T"),"#.0000")&amp;" "&amp;"A"</f>
        <v>.0192 A</v>
      </c>
      <c r="L44" s="18" t="str">
        <f>TEXT(_xll.CQGXLContractData(L43, "Ask",,"T"),"#.0000")&amp;" "&amp;"A"</f>
        <v>.0184 A</v>
      </c>
      <c r="M44" s="18" t="str">
        <f>TEXT(_xll.CQGXLContractData(M43, "Ask",,"T"),"#.0000")&amp;" "&amp;"A"</f>
        <v>.0162 A</v>
      </c>
      <c r="N44" s="20" t="str">
        <f>TEXT(_xll.CQGXLContractData(N43, "Ask",,"T"),"#.0000")&amp;" "&amp;"A"</f>
        <v>.0144 A</v>
      </c>
      <c r="O44" s="21"/>
      <c r="U44" s="13"/>
      <c r="X44" s="14"/>
    </row>
    <row r="45" spans="2:24" ht="12.95" customHeight="1" x14ac:dyDescent="0.2">
      <c r="B45" s="97" t="str">
        <f>IFERROR("L "&amp;TEXT(_xll.CQGXLContractData(B39, "Low",,"T"),B$33),"")</f>
        <v>L 1.4661</v>
      </c>
      <c r="C45" s="97"/>
      <c r="D45" s="97" t="str">
        <f>IFERROR("L "&amp;TEXT(_xll.CQGXLContractData(D39, "Low",,"T"),D$33),"")</f>
        <v>L 2.247</v>
      </c>
      <c r="E45" s="97" t="str">
        <f>IFERROR("L "&amp;TEXT(_xll.CQGXLContractData(E39, "Low",,"T"),E$33),"")</f>
        <v>L 52.17</v>
      </c>
      <c r="F45" s="97" t="str">
        <f>IFERROR("L "&amp;TEXT(_xll.CQGXLContractData(F39, "Low",,"T"),G$44),"")</f>
        <v>L 1.09620</v>
      </c>
      <c r="G45" s="168">
        <f>LEN(_xll.CQGXLContractData(F39,"TickSize"))-2</f>
        <v>5</v>
      </c>
      <c r="H45" s="22" t="str">
        <f>TEXT(_xll.CQGXLContractData(H43, "Bid",,"T"),"#.0000")&amp;" "&amp;"B"</f>
        <v>1.7920 B</v>
      </c>
      <c r="I45" s="22" t="str">
        <f>TEXT(_xll.CQGXLContractData(I43, "Bid",,"T"),"#.0000")&amp;" "&amp;"B"</f>
        <v>.0113 B</v>
      </c>
      <c r="J45" s="22" t="str">
        <f>TEXT(_xll.CQGXLContractData(J43, "Bid",,"T"),"#.0000")&amp;" "&amp;"B"</f>
        <v>.0183 B</v>
      </c>
      <c r="K45" s="22" t="str">
        <f>TEXT(_xll.CQGXLContractData(K43, "Bid",,"T"),"#.0000")&amp;" "&amp;"B"</f>
        <v>.0186 B</v>
      </c>
      <c r="L45" s="22" t="str">
        <f>TEXT(_xll.CQGXLContractData(L43, "Bid",,"T"),"#.0000")&amp;" "&amp;"B"</f>
        <v>.0169 B</v>
      </c>
      <c r="M45" s="22" t="str">
        <f>TEXT(_xll.CQGXLContractData(M43, "Bid",,"T"),"#.0000")&amp;" "&amp;"B"</f>
        <v>.0148 B</v>
      </c>
      <c r="N45" s="24" t="str">
        <f>TEXT(_xll.CQGXLContractData(N43, "Bid",,"T"),"#.0000")&amp;" "&amp;"B"</f>
        <v>.0126 B</v>
      </c>
      <c r="O45" s="21"/>
      <c r="U45" s="13"/>
      <c r="X45" s="14"/>
    </row>
    <row r="46" spans="2:24" ht="12.95" customHeight="1" x14ac:dyDescent="0.2">
      <c r="B46" s="98" t="str">
        <f>IFERROR("LT "&amp;TEXT(_xll.CQGXLContractData(B39, "LastTradeToday",,"T"),B$33),"")</f>
        <v>LT 1.4716</v>
      </c>
      <c r="C46" s="97"/>
      <c r="D46" s="98" t="str">
        <f>IFERROR("LT "&amp;TEXT(_xll.CQGXLContractData(D39, "LastTradeToday",,"T"),D$33),"")</f>
        <v>LT 2.263</v>
      </c>
      <c r="E46" s="98" t="str">
        <f>IFERROR("LT "&amp;TEXT(_xll.CQGXLContractData(E39, "LastTradeToday",,"T"),E$33),"")</f>
        <v>LT 52.46</v>
      </c>
      <c r="F46" s="98" t="str">
        <f>IFERROR("LT "&amp;TEXT(_xll.CQGXLContractData(F39, "LastTradeToday",,"T"),G$44),"")</f>
        <v>LT 1.10090</v>
      </c>
      <c r="G46" s="168"/>
      <c r="H46" s="25" t="str">
        <f>TEXT(_xll.CQGXLContractData(H43, "LastTradeToday",,"T"),"#.0000")&amp;" "&amp;"L"</f>
        <v>1.7912 L</v>
      </c>
      <c r="I46" s="25" t="str">
        <f>TEXT(_xll.CQGXLContractData(I43, "LastTradeToday",,"T"),"#.0000")&amp;" "&amp;"L"</f>
        <v>.0113 L</v>
      </c>
      <c r="J46" s="25" t="str">
        <f>TEXT(_xll.CQGXLContractData(J43, "LastTradeToday",,"T"),"#.0000")&amp;" "&amp;"L"</f>
        <v>.0182 L</v>
      </c>
      <c r="K46" s="25" t="str">
        <f>TEXT(_xll.CQGXLContractData(K43, "LastTradeToday",,"T"),"#.0000")&amp;" "&amp;"L"</f>
        <v>.0185 L</v>
      </c>
      <c r="L46" s="25" t="str">
        <f>TEXT(_xll.CQGXLContractData(L43, "LastTradeToday",,"T"),"#.0000")&amp;" "&amp;"L"</f>
        <v>.0190 L</v>
      </c>
      <c r="M46" s="25" t="str">
        <f>TEXT(_xll.CQGXLContractData(M43, "LastTradeToday",,"T"),"#.0000")&amp;" "&amp;"L"</f>
        <v>.0147 L</v>
      </c>
      <c r="N46" s="27" t="str">
        <f>TEXT(_xll.CQGXLContractData(N43, "LastTradeToday",,"T"),"#.0000")&amp;" "&amp;"L"</f>
        <v xml:space="preserve"> L</v>
      </c>
      <c r="O46" s="21"/>
      <c r="U46" s="13"/>
      <c r="X46" s="14"/>
    </row>
    <row r="47" spans="2:24" ht="2.1" customHeight="1" x14ac:dyDescent="0.2">
      <c r="B47" s="164" t="s">
        <v>14</v>
      </c>
      <c r="C47" s="164"/>
      <c r="D47" s="165"/>
      <c r="E47" s="165"/>
      <c r="F47" s="166"/>
      <c r="G47" s="36"/>
      <c r="H47" s="3"/>
      <c r="I47" s="57"/>
      <c r="J47" s="57"/>
      <c r="K47" s="57"/>
      <c r="L47" s="57"/>
      <c r="M47" s="57"/>
      <c r="N47" s="58"/>
      <c r="O47" s="21"/>
      <c r="U47" s="13"/>
      <c r="X47" s="14"/>
    </row>
    <row r="48" spans="2:24" ht="12.95" customHeight="1" x14ac:dyDescent="0.2">
      <c r="B48" s="62" t="str">
        <f>LEFT(RIGHT(B36,3),1)</f>
        <v>F</v>
      </c>
      <c r="C48" s="63"/>
      <c r="D48" s="62" t="str">
        <f>LEFT(RIGHT(D36,3),1)</f>
        <v>X</v>
      </c>
      <c r="E48" s="62" t="str">
        <f>LEFT(RIGHT(E36,3),1)</f>
        <v>X</v>
      </c>
      <c r="F48" s="62" t="str">
        <f>LEFT(RIGHT(F36,3),1)</f>
        <v>Z</v>
      </c>
      <c r="G48" s="36"/>
      <c r="H48" s="3"/>
      <c r="I48" s="60" t="str">
        <f>Calculations!P8</f>
        <v>May 20</v>
      </c>
      <c r="J48" s="46" t="str">
        <f>$I$48&amp;", "&amp;J6</f>
        <v>May 20, Jun 20</v>
      </c>
      <c r="K48" s="46" t="str">
        <f t="shared" ref="K48:N48" si="6">$I$48&amp;", "&amp;K6</f>
        <v>May 20, Jul 20</v>
      </c>
      <c r="L48" s="46" t="str">
        <f t="shared" si="6"/>
        <v>May 20, Aug 20</v>
      </c>
      <c r="M48" s="46" t="str">
        <f t="shared" si="6"/>
        <v>May 20, Sep 20</v>
      </c>
      <c r="N48" s="47" t="str">
        <f t="shared" si="6"/>
        <v>May 20, Oct 20</v>
      </c>
      <c r="O48" s="21"/>
      <c r="U48" s="13"/>
      <c r="X48" s="14"/>
    </row>
    <row r="49" spans="2:24" ht="12.75" hidden="1" customHeight="1" x14ac:dyDescent="0.2">
      <c r="B49" s="64"/>
      <c r="C49" s="64"/>
      <c r="D49" s="65"/>
      <c r="E49" s="65"/>
      <c r="F49" s="66"/>
      <c r="G49" s="36"/>
      <c r="H49" s="37"/>
      <c r="I49" s="34" t="str">
        <f>_xll.CQGXLContractData(Calculations!Q8, "Symbol")</f>
        <v>HOEK20</v>
      </c>
      <c r="J49" s="5" t="str">
        <f>_xll.CQGXLContractData(Calculations!D8, "Symbol")</f>
        <v>HOES1K20</v>
      </c>
      <c r="K49" s="5" t="str">
        <f>_xll.CQGXLContractData(Calculations!E8, "Symbol")</f>
        <v>HOES2K20</v>
      </c>
      <c r="L49" s="5" t="str">
        <f>_xll.CQGXLContractData(Calculations!F8, "Symbol")</f>
        <v>HOES3K20</v>
      </c>
      <c r="M49" s="5" t="str">
        <f>_xll.CQGXLContractData(Calculations!G8, "Symbol")</f>
        <v>HOES4K20</v>
      </c>
      <c r="N49" s="17" t="str">
        <f>_xll.CQGXLContractData(Calculations!H8, "Symbol")</f>
        <v>HOES5K20</v>
      </c>
      <c r="U49" s="13"/>
      <c r="X49" s="14"/>
    </row>
    <row r="50" spans="2:24" ht="12.95" customHeight="1" x14ac:dyDescent="0.2">
      <c r="B50" s="151" t="str">
        <f>_xll.CQGXLContractData(B62, "LongDescription")</f>
        <v>NY Harbor ULSD: November 2019</v>
      </c>
      <c r="C50" s="152"/>
      <c r="D50" s="152"/>
      <c r="E50" s="152"/>
      <c r="F50" s="152"/>
      <c r="G50" s="152"/>
      <c r="H50" s="152"/>
      <c r="I50" s="18" t="str">
        <f>TEXT(_xll.CQGXLContractData(I49, "Ask",,"T"),"#.0000")&amp;" "&amp;"A"</f>
        <v>1.7816 A</v>
      </c>
      <c r="J50" s="18" t="str">
        <f>TEXT(_xll.CQGXLContractData(J49, "Ask",,"T"),"#.0000")&amp;" "&amp;"A"</f>
        <v>.0072 A</v>
      </c>
      <c r="K50" s="18" t="str">
        <f>TEXT(_xll.CQGXLContractData(K49, "Ask",,"T"),"#.0000")&amp;" "&amp;"A"</f>
        <v>.0078 A</v>
      </c>
      <c r="L50" s="18" t="str">
        <f>TEXT(_xll.CQGXLContractData(L49, "Ask",,"T"),"#.0000")&amp;" "&amp;"A"</f>
        <v>.0070 A</v>
      </c>
      <c r="M50" s="18" t="str">
        <f>TEXT(_xll.CQGXLContractData(M49, "Ask",,"T"),"#.0000")&amp;" "&amp;"A"</f>
        <v>.0048 A</v>
      </c>
      <c r="N50" s="20" t="str">
        <f>TEXT(_xll.CQGXLContractData(N49, "Ask",,"T"),"#.0000")&amp;" "&amp;"A"</f>
        <v>.0030 A</v>
      </c>
      <c r="U50" s="13"/>
      <c r="X50" s="14"/>
    </row>
    <row r="51" spans="2:24" ht="12.95" customHeight="1" x14ac:dyDescent="0.2">
      <c r="B51" s="153"/>
      <c r="C51" s="154"/>
      <c r="D51" s="154"/>
      <c r="E51" s="154"/>
      <c r="F51" s="154"/>
      <c r="G51" s="154"/>
      <c r="H51" s="154"/>
      <c r="I51" s="22" t="str">
        <f>TEXT(_xll.CQGXLContractData(I49, "Bid",,"T"),"#.0000")&amp;" "&amp;"B"</f>
        <v>1.7805 B</v>
      </c>
      <c r="J51" s="22" t="str">
        <f>TEXT(_xll.CQGXLContractData(J49, "Bid",,"T"),"#.0000")&amp;" "&amp;"B"</f>
        <v>.0070 B</v>
      </c>
      <c r="K51" s="22" t="str">
        <f>TEXT(_xll.CQGXLContractData(K49, "Bid",,"T"),"#.0000")&amp;" "&amp;"B"</f>
        <v>.0071 B</v>
      </c>
      <c r="L51" s="22" t="str">
        <f>TEXT(_xll.CQGXLContractData(L49, "Bid",,"T"),"#.0000")&amp;" "&amp;"B"</f>
        <v>.0056 B</v>
      </c>
      <c r="M51" s="22" t="str">
        <f>TEXT(_xll.CQGXLContractData(M49, "Bid",,"T"),"#.0000")&amp;" "&amp;"B"</f>
        <v>.0035 B</v>
      </c>
      <c r="N51" s="24" t="str">
        <f>TEXT(_xll.CQGXLContractData(N49, "Bid",,"T"),"#.0000")&amp;" "&amp;"B"</f>
        <v>.0013 B</v>
      </c>
      <c r="U51" s="13"/>
      <c r="X51" s="14"/>
    </row>
    <row r="52" spans="2:24" ht="12.95" customHeight="1" x14ac:dyDescent="0.2">
      <c r="B52" s="155"/>
      <c r="C52" s="156"/>
      <c r="D52" s="156"/>
      <c r="E52" s="156"/>
      <c r="F52" s="156"/>
      <c r="G52" s="156"/>
      <c r="H52" s="156"/>
      <c r="I52" s="25" t="str">
        <f>TEXT(_xll.CQGXLContractData(I49, "LastTradeToday",,"T"),"#.0000")&amp;" "&amp;"L"</f>
        <v>1.7814 L</v>
      </c>
      <c r="J52" s="25" t="str">
        <f>TEXT(_xll.CQGXLContractData(J49, "LastTradeToday",,"T"),"#.0000")&amp;" "&amp;"L"</f>
        <v>.0071 L</v>
      </c>
      <c r="K52" s="25" t="str">
        <f>TEXT(_xll.CQGXLContractData(K49, "LastTradeToday",,"T"),"#.0000")&amp;" "&amp;"L"</f>
        <v>.0075 L</v>
      </c>
      <c r="L52" s="25" t="str">
        <f>TEXT(_xll.CQGXLContractData(L49, "LastTradeToday",,"T"),"#.0000")&amp;" "&amp;"L"</f>
        <v xml:space="preserve"> L</v>
      </c>
      <c r="M52" s="25" t="str">
        <f>TEXT(_xll.CQGXLContractData(M49, "LastTradeToday",,"T"),"#.0000")&amp;" "&amp;"L"</f>
        <v xml:space="preserve"> L</v>
      </c>
      <c r="N52" s="27" t="str">
        <f>TEXT(_xll.CQGXLContractData(N49, "LastTradeToday",,"T"),"#.0000")&amp;" "&amp;"L"</f>
        <v xml:space="preserve"> L</v>
      </c>
      <c r="U52" s="13"/>
      <c r="X52" s="14"/>
    </row>
    <row r="53" spans="2:24" ht="2.1" customHeight="1" x14ac:dyDescent="0.2">
      <c r="B53" s="67"/>
      <c r="C53" s="67"/>
      <c r="D53" s="67"/>
      <c r="E53" s="67"/>
      <c r="F53" s="67"/>
      <c r="G53" s="67"/>
      <c r="H53" s="68"/>
      <c r="I53" s="3"/>
      <c r="J53" s="57"/>
      <c r="K53" s="57"/>
      <c r="L53" s="57"/>
      <c r="M53" s="57"/>
      <c r="N53" s="58"/>
      <c r="U53" s="13"/>
      <c r="X53" s="14"/>
    </row>
    <row r="54" spans="2:24" ht="12.95" customHeight="1" x14ac:dyDescent="0.2">
      <c r="B54" s="160" t="s">
        <v>1</v>
      </c>
      <c r="C54" s="69"/>
      <c r="D54" s="161">
        <f>_xll.CQGXLContractData(B62, "LastAskVolume",,"T")</f>
        <v>2</v>
      </c>
      <c r="E54" s="162">
        <f>_xll.CQGXLContractData(B62, "Ask",,"T")</f>
        <v>1.8649</v>
      </c>
      <c r="F54" s="163" t="s">
        <v>17</v>
      </c>
      <c r="G54" s="163"/>
      <c r="H54" s="163"/>
      <c r="I54" s="3"/>
      <c r="J54" s="60" t="str">
        <f>Calculations!P9</f>
        <v>Jun 20</v>
      </c>
      <c r="K54" s="46" t="str">
        <f>$J$54&amp;", "&amp;K6</f>
        <v>Jun 20, Jul 20</v>
      </c>
      <c r="L54" s="46" t="str">
        <f t="shared" ref="L54:N54" si="7">$J$54&amp;", "&amp;L6</f>
        <v>Jun 20, Aug 20</v>
      </c>
      <c r="M54" s="46" t="str">
        <f t="shared" si="7"/>
        <v>Jun 20, Sep 20</v>
      </c>
      <c r="N54" s="47" t="str">
        <f t="shared" si="7"/>
        <v>Jun 20, Oct 20</v>
      </c>
      <c r="U54" s="13"/>
      <c r="X54" s="14"/>
    </row>
    <row r="55" spans="2:24" ht="12.95" hidden="1" customHeight="1" x14ac:dyDescent="0.2">
      <c r="B55" s="160"/>
      <c r="C55" s="69"/>
      <c r="D55" s="161"/>
      <c r="E55" s="162"/>
      <c r="F55" s="163"/>
      <c r="G55" s="163"/>
      <c r="H55" s="163"/>
      <c r="I55" s="37"/>
      <c r="J55" s="34" t="str">
        <f>_xll.CQGXLContractData(Calculations!Q9, "Symbol")</f>
        <v>HOEM20</v>
      </c>
      <c r="K55" s="5" t="str">
        <f>_xll.CQGXLContractData(Calculations!D9, "Symbol")</f>
        <v>HOES1M20</v>
      </c>
      <c r="L55" s="5" t="str">
        <f>_xll.CQGXLContractData(Calculations!E9, "Symbol")</f>
        <v>HOES2M20</v>
      </c>
      <c r="M55" s="5" t="str">
        <f>_xll.CQGXLContractData(Calculations!F9, "Symbol")</f>
        <v>HOES3M20</v>
      </c>
      <c r="N55" s="17" t="str">
        <f>_xll.CQGXLContractData(Calculations!G9, "Symbol")</f>
        <v>HOES4M20</v>
      </c>
      <c r="U55" s="13"/>
      <c r="X55" s="14"/>
    </row>
    <row r="56" spans="2:24" ht="12.95" customHeight="1" x14ac:dyDescent="0.2">
      <c r="B56" s="160"/>
      <c r="C56" s="69"/>
      <c r="D56" s="161"/>
      <c r="E56" s="162"/>
      <c r="F56" s="163"/>
      <c r="G56" s="163"/>
      <c r="H56" s="163"/>
      <c r="I56" s="37"/>
      <c r="J56" s="18" t="str">
        <f>TEXT(_xll.CQGXLContractData(J55, "Ask",,"T"),"#.0000")&amp;" "&amp;"A"</f>
        <v>1.7744 A</v>
      </c>
      <c r="K56" s="18" t="str">
        <f>TEXT(_xll.CQGXLContractData(K55, "Ask",,"T"),"#.0000")&amp;" "&amp;"A"</f>
        <v>.0004 A</v>
      </c>
      <c r="L56" s="18" t="str">
        <f>TEXT(_xll.CQGXLContractData(L55, "Ask",,"T"),"#.0000")&amp;" "&amp;"A"</f>
        <v>-.0003 A</v>
      </c>
      <c r="M56" s="18" t="str">
        <f>TEXT(_xll.CQGXLContractData(M55, "Ask",,"T"),"#.0000")&amp;" "&amp;"A"</f>
        <v>-.0027 A</v>
      </c>
      <c r="N56" s="20" t="str">
        <f>TEXT(_xll.CQGXLContractData(N55, "Ask",,"T"),"#.0000")&amp;" "&amp;"A"</f>
        <v>-.0046 A</v>
      </c>
      <c r="U56" s="13"/>
      <c r="X56" s="14"/>
    </row>
    <row r="57" spans="2:24" ht="12.95" customHeight="1" x14ac:dyDescent="0.2">
      <c r="B57" s="119" t="s">
        <v>0</v>
      </c>
      <c r="C57" s="70"/>
      <c r="D57" s="120">
        <f>_xll.CQGXLContractData(B62, "LastBidVolume",,"T")</f>
        <v>1</v>
      </c>
      <c r="E57" s="116">
        <f>_xll.CQGXLContractData(B62, "Bid",,"T")</f>
        <v>1.8645</v>
      </c>
      <c r="F57" s="116">
        <f>G62</f>
        <v>1.8648</v>
      </c>
      <c r="G57" s="116"/>
      <c r="H57" s="116" t="str">
        <f>IF(H62&gt;0,"+"&amp;TEXT(_xll.CQGXLContractData(B62, "LastTradeToday",,"T"),"#.0000"),TEXT(H62,"#.0000"))</f>
        <v>-.0337</v>
      </c>
      <c r="I57" s="37"/>
      <c r="J57" s="22" t="str">
        <f>TEXT(_xll.CQGXLContractData(J55, "Bid",,"T"),"#.0000")&amp;" "&amp;"B"</f>
        <v>1.7736 B</v>
      </c>
      <c r="K57" s="22" t="str">
        <f>TEXT(_xll.CQGXLContractData(K55, "Bid",,"T"),"#.0000")&amp;" "&amp;"B"</f>
        <v>.0003 B</v>
      </c>
      <c r="L57" s="22" t="str">
        <f>TEXT(_xll.CQGXLContractData(L55, "Bid",,"T"),"#.0000")&amp;" "&amp;"B"</f>
        <v>-.0013 B</v>
      </c>
      <c r="M57" s="22" t="str">
        <f>TEXT(_xll.CQGXLContractData(M55, "Bid",,"T"),"#.0000")&amp;" "&amp;"B"</f>
        <v>-.0031 B</v>
      </c>
      <c r="N57" s="24" t="str">
        <f>TEXT(_xll.CQGXLContractData(N55, "Bid",,"T"),"#.0000")&amp;" "&amp;"B"</f>
        <v>-.0056 B</v>
      </c>
      <c r="U57" s="13"/>
      <c r="X57" s="14"/>
    </row>
    <row r="58" spans="2:24" ht="12.95" customHeight="1" x14ac:dyDescent="0.2">
      <c r="B58" s="119"/>
      <c r="C58" s="70"/>
      <c r="D58" s="120"/>
      <c r="E58" s="116"/>
      <c r="F58" s="116"/>
      <c r="G58" s="116"/>
      <c r="H58" s="116"/>
      <c r="I58" s="37"/>
      <c r="J58" s="25" t="str">
        <f>TEXT(_xll.CQGXLContractData(J55, "LastTradeToday",,"T"),"#.0000")&amp;" "&amp;"L"</f>
        <v>1.7733 L</v>
      </c>
      <c r="K58" s="25" t="str">
        <f>TEXT(_xll.CQGXLContractData(K55, "LastTradeToday",,"T"),"#.0000")&amp;" "&amp;"L"</f>
        <v>.0003 L</v>
      </c>
      <c r="L58" s="25" t="str">
        <f>TEXT(_xll.CQGXLContractData(L55, "LastTradeToday",,"T"),"#.0000")&amp;" "&amp;"L"</f>
        <v>.0005 L</v>
      </c>
      <c r="M58" s="25" t="str">
        <f>TEXT(_xll.CQGXLContractData(M55, "LastTradeToday",,"T"),"#.0000")&amp;" "&amp;"L"</f>
        <v>-.0031 L</v>
      </c>
      <c r="N58" s="27" t="str">
        <f>TEXT(_xll.CQGXLContractData(N55, "LastTradeToday",,"T"),"#.0000")&amp;" "&amp;"L"</f>
        <v xml:space="preserve"> L</v>
      </c>
      <c r="U58" s="13"/>
      <c r="X58" s="14"/>
    </row>
    <row r="59" spans="2:24" ht="2.1" customHeight="1" x14ac:dyDescent="0.2">
      <c r="B59" s="70"/>
      <c r="C59" s="70"/>
      <c r="D59" s="71"/>
      <c r="E59" s="72"/>
      <c r="F59" s="70"/>
      <c r="G59" s="70"/>
      <c r="H59" s="73"/>
      <c r="I59" s="37"/>
      <c r="J59" s="3"/>
      <c r="K59" s="57"/>
      <c r="L59" s="57"/>
      <c r="M59" s="57"/>
      <c r="N59" s="58"/>
      <c r="U59" s="13"/>
      <c r="X59" s="14"/>
    </row>
    <row r="60" spans="2:24" ht="12.95" customHeight="1" x14ac:dyDescent="0.2">
      <c r="B60" s="74" t="s">
        <v>3</v>
      </c>
      <c r="C60" s="75"/>
      <c r="D60" s="75" t="s">
        <v>4</v>
      </c>
      <c r="E60" s="75" t="s">
        <v>5</v>
      </c>
      <c r="F60" s="75" t="s">
        <v>6</v>
      </c>
      <c r="G60" s="75" t="s">
        <v>16</v>
      </c>
      <c r="H60" s="75" t="s">
        <v>7</v>
      </c>
      <c r="I60" s="37"/>
      <c r="J60" s="3"/>
      <c r="K60" s="60" t="str">
        <f>Calculations!P10</f>
        <v>Jul 20</v>
      </c>
      <c r="L60" s="46" t="str">
        <f>$K$60&amp;", "&amp;L6</f>
        <v>Jul 20, Aug 20</v>
      </c>
      <c r="M60" s="46" t="str">
        <f t="shared" ref="M60:N60" si="8">$K$60&amp;", "&amp;M6</f>
        <v>Jul 20, Sep 20</v>
      </c>
      <c r="N60" s="47" t="str">
        <f t="shared" si="8"/>
        <v>Jul 20, Oct 20</v>
      </c>
      <c r="U60" s="13"/>
      <c r="X60" s="14"/>
    </row>
    <row r="61" spans="2:24" ht="12.75" hidden="1" customHeight="1" x14ac:dyDescent="0.2">
      <c r="B61" s="4"/>
      <c r="C61" s="5"/>
      <c r="D61" s="5"/>
      <c r="E61" s="5"/>
      <c r="F61" s="5"/>
      <c r="G61" s="5"/>
      <c r="H61" s="5"/>
      <c r="I61" s="37"/>
      <c r="J61" s="37"/>
      <c r="K61" s="34" t="str">
        <f>_xll.CQGXLContractData(Calculations!Q10, "Symbol")</f>
        <v>HOEN20</v>
      </c>
      <c r="L61" s="5" t="str">
        <f>_xll.CQGXLContractData(Calculations!D10, "Symbol")</f>
        <v>HOES1N20</v>
      </c>
      <c r="M61" s="5" t="str">
        <f>_xll.CQGXLContractData(Calculations!E10, "Symbol")</f>
        <v>HOES2N20</v>
      </c>
      <c r="N61" s="17" t="str">
        <f>_xll.CQGXLContractData(Calculations!F10, "Symbol")</f>
        <v>HOES3N20</v>
      </c>
      <c r="U61" s="13"/>
      <c r="X61" s="14"/>
    </row>
    <row r="62" spans="2:24" ht="12.95" customHeight="1" x14ac:dyDescent="0.2">
      <c r="B62" s="76" t="str">
        <f>B7</f>
        <v>HOEX19</v>
      </c>
      <c r="C62" s="4"/>
      <c r="D62" s="111">
        <f>_xll.CQGXLContractData(B62, "Open",,"T")</f>
        <v>1.9071</v>
      </c>
      <c r="E62" s="111">
        <f>_xll.CQGXLContractData(B62, "High",,"T")</f>
        <v>1.9142000000000001</v>
      </c>
      <c r="F62" s="111">
        <f>_xll.CQGXLContractData(B62, "Low",,"T")</f>
        <v>1.8592000000000002</v>
      </c>
      <c r="G62" s="111">
        <f>_xll.CQGXLContractData(B62, "LastTradeToday",,"T")</f>
        <v>1.8648</v>
      </c>
      <c r="H62" s="111">
        <f>IFERROR(_xll.CQGXLContractData(B62, "LastTradeToday",,"T")-_xll.CQGXLContractData(B62, "Y_Settlement"),"")</f>
        <v>-3.3700000000000063E-2</v>
      </c>
      <c r="I62" s="37"/>
      <c r="J62" s="37"/>
      <c r="K62" s="18" t="str">
        <f>TEXT(_xll.CQGXLContractData(K61, "Ask",,"T"),"#.0000")&amp;" "&amp;"A"</f>
        <v>1.7747 A</v>
      </c>
      <c r="L62" s="18" t="str">
        <f>TEXT(_xll.CQGXLContractData(L61, "Ask",,"T"),"#.0000")&amp;" "&amp;"A"</f>
        <v>-.0011 A</v>
      </c>
      <c r="M62" s="18" t="str">
        <f>TEXT(_xll.CQGXLContractData(M61, "Ask",,"T"),"#.0000")&amp;" "&amp;"A"</f>
        <v>-.0027 A</v>
      </c>
      <c r="N62" s="20" t="str">
        <f>TEXT(_xll.CQGXLContractData(N61, "Ask",,"T"),"#.0000")&amp;" "&amp;"A"</f>
        <v>-.0046 A</v>
      </c>
      <c r="U62" s="13"/>
      <c r="X62" s="14"/>
    </row>
    <row r="63" spans="2:24" ht="12.95" customHeight="1" x14ac:dyDescent="0.2">
      <c r="B63" s="77" t="str">
        <f>D7</f>
        <v>HOEZ19</v>
      </c>
      <c r="C63" s="4"/>
      <c r="D63" s="111">
        <f>_xll.CQGXLContractData(B63, "Open",,"T")</f>
        <v>1.8941000000000001</v>
      </c>
      <c r="E63" s="111">
        <f>_xll.CQGXLContractData(B63, "High",,"T")</f>
        <v>1.9025000000000001</v>
      </c>
      <c r="F63" s="111">
        <f>_xll.CQGXLContractData(B63, "Low",,"T")</f>
        <v>1.8494000000000002</v>
      </c>
      <c r="G63" s="111">
        <f>_xll.CQGXLContractData(B63, "LastTradeToday",,"T")</f>
        <v>1.8549</v>
      </c>
      <c r="H63" s="111">
        <f>IFERROR(_xll.CQGXLContractData(B63, "LastTradeToday",,"T")-_xll.CQGXLContractData(B63, "Y_Settlement"),"")</f>
        <v>-3.3600000000000074E-2</v>
      </c>
      <c r="I63" s="37"/>
      <c r="J63" s="37"/>
      <c r="K63" s="22" t="str">
        <f>TEXT(_xll.CQGXLContractData(K61, "Bid",,"T"),"#.0000")&amp;" "&amp;"B"</f>
        <v>1.7727 B</v>
      </c>
      <c r="L63" s="22" t="str">
        <f>TEXT(_xll.CQGXLContractData(L61, "Bid",,"T"),"#.0000")&amp;" "&amp;"B"</f>
        <v>-.0012 B</v>
      </c>
      <c r="M63" s="22" t="str">
        <f>TEXT(_xll.CQGXLContractData(M61, "Bid",,"T"),"#.0000")&amp;" "&amp;"B"</f>
        <v>-.0039 B</v>
      </c>
      <c r="N63" s="24" t="str">
        <f>TEXT(_xll.CQGXLContractData(N61, "Bid",,"T"),"#.0000")&amp;" "&amp;"B"</f>
        <v>-.0060 B</v>
      </c>
      <c r="U63" s="13"/>
      <c r="X63" s="14"/>
    </row>
    <row r="64" spans="2:24" ht="12.95" customHeight="1" x14ac:dyDescent="0.2">
      <c r="B64" s="77" t="str">
        <f>E7</f>
        <v>HOEF20</v>
      </c>
      <c r="C64" s="4"/>
      <c r="D64" s="112">
        <f>_xll.CQGXLContractData(B64, "Open",,"T")</f>
        <v>1.8868</v>
      </c>
      <c r="E64" s="112">
        <f>_xll.CQGXLContractData(B64, "High",,"T")</f>
        <v>1.8909</v>
      </c>
      <c r="F64" s="112">
        <f>_xll.CQGXLContractData(B64, "Low",,"T")</f>
        <v>1.8381000000000001</v>
      </c>
      <c r="G64" s="112">
        <f>_xll.CQGXLContractData(B64, "LastTradeToday",,"T")</f>
        <v>1.8432000000000002</v>
      </c>
      <c r="H64" s="112">
        <f>IFERROR(_xll.CQGXLContractData(B64, "LastTradeToday",,"T")-_xll.CQGXLContractData(B64, "Y_Settlement"),"")</f>
        <v>-3.3299999999999885E-2</v>
      </c>
      <c r="I64" s="37"/>
      <c r="J64" s="37"/>
      <c r="K64" s="25" t="str">
        <f>TEXT(_xll.CQGXLContractData(K61, "LastTradeToday",,"T"),"#.0000")&amp;" "&amp;"L"</f>
        <v>1.7740 L</v>
      </c>
      <c r="L64" s="25" t="str">
        <f>TEXT(_xll.CQGXLContractData(L61, "LastTradeToday",,"T"),"#.0000")&amp;" "&amp;"L"</f>
        <v>-.0011 L</v>
      </c>
      <c r="M64" s="25" t="str">
        <f>TEXT(_xll.CQGXLContractData(M61, "LastTradeToday",,"T"),"#.0000")&amp;" "&amp;"L"</f>
        <v>-.0038 L</v>
      </c>
      <c r="N64" s="27" t="str">
        <f>TEXT(_xll.CQGXLContractData(N61, "LastTradeToday",,"T"),"#.0000")&amp;" "&amp;"L"</f>
        <v>-.0041 L</v>
      </c>
      <c r="U64" s="13"/>
      <c r="X64" s="14"/>
    </row>
    <row r="65" spans="2:24" ht="2.1" customHeight="1" x14ac:dyDescent="0.2">
      <c r="B65" s="77"/>
      <c r="C65" s="4"/>
      <c r="D65" s="113"/>
      <c r="E65" s="113"/>
      <c r="F65" s="113"/>
      <c r="G65" s="113"/>
      <c r="H65" s="113"/>
      <c r="I65" s="37"/>
      <c r="J65" s="37"/>
      <c r="K65" s="3"/>
      <c r="L65" s="78"/>
      <c r="M65" s="78"/>
      <c r="N65" s="79"/>
      <c r="U65" s="13"/>
      <c r="X65" s="14"/>
    </row>
    <row r="66" spans="2:24" ht="12.95" customHeight="1" x14ac:dyDescent="0.2">
      <c r="B66" s="80" t="str">
        <f>F7</f>
        <v>HOEG20</v>
      </c>
      <c r="C66" s="4"/>
      <c r="D66" s="111">
        <f>_xll.CQGXLContractData(B66, "Open",,"T")</f>
        <v>1.8722000000000001</v>
      </c>
      <c r="E66" s="111">
        <f>_xll.CQGXLContractData(B66, "High",,"T")</f>
        <v>1.8728</v>
      </c>
      <c r="F66" s="111">
        <f>_xll.CQGXLContractData(B66, "Low",,"T")</f>
        <v>1.8242</v>
      </c>
      <c r="G66" s="111">
        <f>_xll.CQGXLContractData(B66, "LastTradeToday",,"T")</f>
        <v>1.8295000000000001</v>
      </c>
      <c r="H66" s="111">
        <f>IFERROR(_xll.CQGXLContractData(B66, "LastTradeToday",,"T")-_xll.CQGXLContractData(B66, "Y_Settlement"),"")</f>
        <v>-3.2399999999999984E-2</v>
      </c>
      <c r="I66" s="37"/>
      <c r="J66" s="37"/>
      <c r="K66" s="3"/>
      <c r="L66" s="60" t="str">
        <f>Calculations!P11</f>
        <v>Aug 20</v>
      </c>
      <c r="M66" s="46" t="str">
        <f>$L$66&amp;", "&amp;M6</f>
        <v>Aug 20, Sep 20</v>
      </c>
      <c r="N66" s="47" t="str">
        <f>$L$66&amp;", "&amp;N6</f>
        <v>Aug 20, Oct 20</v>
      </c>
      <c r="U66" s="13"/>
      <c r="X66" s="14"/>
    </row>
    <row r="67" spans="2:24" ht="12.75" hidden="1" customHeight="1" x14ac:dyDescent="0.2">
      <c r="B67" s="37"/>
      <c r="C67" s="5"/>
      <c r="D67" s="111"/>
      <c r="E67" s="111"/>
      <c r="F67" s="111"/>
      <c r="G67" s="111"/>
      <c r="H67" s="111"/>
      <c r="I67" s="37"/>
      <c r="J67" s="37"/>
      <c r="K67" s="37"/>
      <c r="L67" s="34" t="str">
        <f>_xll.CQGXLContractData(Calculations!Q11, "Symbol")</f>
        <v>HOEQ20</v>
      </c>
      <c r="M67" s="5" t="str">
        <f>_xll.CQGXLContractData(Calculations!D11, "Symbol")</f>
        <v>HOES1Q20</v>
      </c>
      <c r="N67" s="17" t="str">
        <f>_xll.CQGXLContractData(Calculations!E11, "Symbol")</f>
        <v>HOES2Q20</v>
      </c>
      <c r="U67" s="13"/>
      <c r="X67" s="14"/>
    </row>
    <row r="68" spans="2:24" ht="12.95" customHeight="1" x14ac:dyDescent="0.2">
      <c r="B68" s="77" t="str">
        <f>G7</f>
        <v>HOEH20</v>
      </c>
      <c r="C68" s="4"/>
      <c r="D68" s="111">
        <f>_xll.CQGXLContractData(B68, "Open",,"T")</f>
        <v>1.8567</v>
      </c>
      <c r="E68" s="111">
        <f>_xll.CQGXLContractData(B68, "High",,"T")</f>
        <v>1.8567</v>
      </c>
      <c r="F68" s="111">
        <f>_xll.CQGXLContractData(B68, "Low",,"T")</f>
        <v>1.8072000000000001</v>
      </c>
      <c r="G68" s="111">
        <f>_xll.CQGXLContractData(B68, "LastTradeToday",,"T")</f>
        <v>1.8121</v>
      </c>
      <c r="H68" s="111">
        <f>IFERROR(_xll.CQGXLContractData(B68, "LastTradeToday",,"T")-_xll.CQGXLContractData(B68, "Y_Settlement"),"")</f>
        <v>-3.1100000000000128E-2</v>
      </c>
      <c r="I68" s="37"/>
      <c r="J68" s="37"/>
      <c r="K68" s="37"/>
      <c r="L68" s="18" t="str">
        <f>TEXT(_xll.CQGXLContractData(L67, "Ask",,"T"),"#.0000")&amp;" "&amp;"A"</f>
        <v>1.7759 A</v>
      </c>
      <c r="M68" s="18" t="str">
        <f>TEXT(_xll.CQGXLContractData(M67, "Ask",,"T"),"#.0000")&amp;" "&amp;"A"</f>
        <v>-.0021 A</v>
      </c>
      <c r="N68" s="20" t="str">
        <f>TEXT(_xll.CQGXLContractData(N67, "Ask",,"T"),"#.0000")&amp;" "&amp;"A"</f>
        <v>-.0035 A</v>
      </c>
      <c r="U68" s="13"/>
      <c r="X68" s="14"/>
    </row>
    <row r="69" spans="2:24" ht="12.95" customHeight="1" x14ac:dyDescent="0.2">
      <c r="B69" s="77" t="str">
        <f>H7</f>
        <v>HOEJ20</v>
      </c>
      <c r="C69" s="4"/>
      <c r="D69" s="111">
        <f>_xll.CQGXLContractData(B69, "Open",,"T")</f>
        <v>1.8219000000000001</v>
      </c>
      <c r="E69" s="111">
        <f>_xll.CQGXLContractData(B69, "High",,"T")</f>
        <v>1.8248</v>
      </c>
      <c r="F69" s="111">
        <f>_xll.CQGXLContractData(B69, "Low",,"T")</f>
        <v>1.7879</v>
      </c>
      <c r="G69" s="111">
        <f>_xll.CQGXLContractData(B69, "LastTradeToday",,"T")</f>
        <v>1.7912000000000001</v>
      </c>
      <c r="H69" s="111">
        <f>IFERROR(_xll.CQGXLContractData(B69, "LastTradeToday",,"T")-_xll.CQGXLContractData(B69, "Y_Settlement"),"")</f>
        <v>-3.1099999999999905E-2</v>
      </c>
      <c r="I69" s="37"/>
      <c r="J69" s="37"/>
      <c r="K69" s="37"/>
      <c r="L69" s="22" t="str">
        <f>TEXT(_xll.CQGXLContractData(L67, "Bid",,"T"),"#.0000")&amp;" "&amp;"B"</f>
        <v>1.7737 B</v>
      </c>
      <c r="M69" s="22" t="str">
        <f>TEXT(_xll.CQGXLContractData(M67, "Bid",,"T"),"#.0000")&amp;" "&amp;"B"</f>
        <v>-.0022 B</v>
      </c>
      <c r="N69" s="24" t="str">
        <f>TEXT(_xll.CQGXLContractData(N67, "Bid",,"T"),"#.0000")&amp;" "&amp;"B"</f>
        <v>-.0048 B</v>
      </c>
      <c r="U69" s="13"/>
      <c r="X69" s="14"/>
    </row>
    <row r="70" spans="2:24" ht="12.95" customHeight="1" x14ac:dyDescent="0.2">
      <c r="B70" s="80" t="str">
        <f>I7</f>
        <v>HOEK20</v>
      </c>
      <c r="C70" s="4"/>
      <c r="D70" s="112">
        <f>_xll.CQGXLContractData(B70, "Open",,"T")</f>
        <v>1.8140000000000001</v>
      </c>
      <c r="E70" s="112">
        <f>_xll.CQGXLContractData(B70, "High",,"T")</f>
        <v>1.8165</v>
      </c>
      <c r="F70" s="112">
        <f>_xll.CQGXLContractData(B70, "Low",,"T")</f>
        <v>1.7775000000000001</v>
      </c>
      <c r="G70" s="112">
        <f>_xll.CQGXLContractData(B70, "LastTradeToday",,"T")</f>
        <v>1.7814000000000001</v>
      </c>
      <c r="H70" s="112">
        <f>IFERROR(_xll.CQGXLContractData(B70, "LastTradeToday",,"T")-_xll.CQGXLContractData(B70, "Y_Settlement"),"")</f>
        <v>-2.849999999999997E-2</v>
      </c>
      <c r="I70" s="37"/>
      <c r="J70" s="37"/>
      <c r="K70" s="37"/>
      <c r="L70" s="25" t="str">
        <f>TEXT(_xll.CQGXLContractData(L67, "LastTradeToday",,"T"),"#.0000")&amp;" "&amp;"L"</f>
        <v>1.7754 L</v>
      </c>
      <c r="M70" s="25" t="str">
        <f>TEXT(_xll.CQGXLContractData(M67, "LastTradeToday",,"T"),"#.0000")&amp;" "&amp;"L"</f>
        <v>-.0021 L</v>
      </c>
      <c r="N70" s="27" t="str">
        <f>TEXT(_xll.CQGXLContractData(N67, "LastTradeToday",,"T"),"#.0000")&amp;" "&amp;"L"</f>
        <v>-.0036 L</v>
      </c>
      <c r="U70" s="13"/>
      <c r="X70" s="14"/>
    </row>
    <row r="71" spans="2:24" ht="2.1" customHeight="1" x14ac:dyDescent="0.2">
      <c r="B71" s="80"/>
      <c r="C71" s="4"/>
      <c r="D71" s="113"/>
      <c r="E71" s="113"/>
      <c r="F71" s="113"/>
      <c r="G71" s="113"/>
      <c r="H71" s="113"/>
      <c r="I71" s="37"/>
      <c r="J71" s="37"/>
      <c r="K71" s="37"/>
      <c r="L71" s="3"/>
      <c r="M71" s="81"/>
      <c r="N71" s="82"/>
      <c r="U71" s="13"/>
      <c r="X71" s="14"/>
    </row>
    <row r="72" spans="2:24" ht="12.95" customHeight="1" x14ac:dyDescent="0.2">
      <c r="B72" s="77" t="str">
        <f>J7</f>
        <v>HOEM20</v>
      </c>
      <c r="C72" s="5"/>
      <c r="D72" s="111">
        <f>_xll.CQGXLContractData(B72, "Open",,"T")</f>
        <v>1.8049000000000002</v>
      </c>
      <c r="E72" s="111">
        <f>_xll.CQGXLContractData(B72, "High",,"T")</f>
        <v>1.8082</v>
      </c>
      <c r="F72" s="111">
        <f>_xll.CQGXLContractData(B72, "Low",,"T")</f>
        <v>1.7697000000000001</v>
      </c>
      <c r="G72" s="111">
        <f>_xll.CQGXLContractData(B72, "LastTradeToday",,"T")</f>
        <v>1.7733000000000001</v>
      </c>
      <c r="H72" s="111">
        <f>IFERROR(_xll.CQGXLContractData(B72, "LastTradeToday",,"T")-_xll.CQGXLContractData(B72, "Y_Settlement"),"")</f>
        <v>-2.8299999999999992E-2</v>
      </c>
      <c r="I72" s="83"/>
      <c r="J72" s="37"/>
      <c r="K72" s="37"/>
      <c r="L72" s="61"/>
      <c r="M72" s="60" t="str">
        <f>Calculations!P12</f>
        <v>Sep 20</v>
      </c>
      <c r="N72" s="47" t="str">
        <f>$M$72&amp;", "&amp;N6</f>
        <v>Sep 20, Oct 20</v>
      </c>
      <c r="U72" s="13"/>
      <c r="X72" s="14"/>
    </row>
    <row r="73" spans="2:24" ht="12.75" hidden="1" customHeight="1" x14ac:dyDescent="0.2">
      <c r="B73" s="37"/>
      <c r="C73" s="5"/>
      <c r="D73" s="111"/>
      <c r="E73" s="111"/>
      <c r="F73" s="111"/>
      <c r="G73" s="111"/>
      <c r="H73" s="111"/>
      <c r="I73" s="37"/>
      <c r="J73" s="37"/>
      <c r="K73" s="37"/>
      <c r="L73" s="37"/>
      <c r="M73" s="34" t="str">
        <f>_xll.CQGXLContractData(Calculations!Q12, "Symbol")</f>
        <v>HOEU20</v>
      </c>
      <c r="N73" s="17" t="str">
        <f>_xll.CQGXLContractData(Calculations!D12, "Symbol")</f>
        <v>HOES1U20</v>
      </c>
      <c r="U73" s="13"/>
      <c r="X73" s="14"/>
    </row>
    <row r="74" spans="2:24" ht="12.95" customHeight="1" x14ac:dyDescent="0.2">
      <c r="B74" s="77" t="str">
        <f>K7</f>
        <v>HOEN20</v>
      </c>
      <c r="C74" s="4"/>
      <c r="D74" s="111">
        <f>_xll.CQGXLContractData(B74, "Open",,"T")</f>
        <v>1.7990000000000002</v>
      </c>
      <c r="E74" s="111">
        <f>_xll.CQGXLContractData(B74, "High",,"T")</f>
        <v>1.7990000000000002</v>
      </c>
      <c r="F74" s="111">
        <f>_xll.CQGXLContractData(B74, "Low",,"T")</f>
        <v>1.7710000000000001</v>
      </c>
      <c r="G74" s="111">
        <f>_xll.CQGXLContractData(B74, "LastTradeToday",,"T")</f>
        <v>1.774</v>
      </c>
      <c r="H74" s="111">
        <f>IFERROR(_xll.CQGXLContractData(B74, "LastTradeToday",,"T")-_xll.CQGXLContractData(B74, "Y_Settlement"),"")</f>
        <v>-2.6499999999999968E-2</v>
      </c>
      <c r="I74" s="37"/>
      <c r="J74" s="37"/>
      <c r="K74" s="37"/>
      <c r="L74" s="37"/>
      <c r="M74" s="18" t="str">
        <f>TEXT(_xll.CQGXLContractData(M73, "Ask",,"T"),"#.0000")&amp;" "&amp;"A"</f>
        <v>1.7781 A</v>
      </c>
      <c r="N74" s="20" t="str">
        <f>TEXT(_xll.CQGXLContractData(N73, "Ask",,"T"),"#.0000")&amp;" "&amp;"A"</f>
        <v>-.0018 A</v>
      </c>
      <c r="U74" s="13"/>
      <c r="X74" s="14"/>
    </row>
    <row r="75" spans="2:24" ht="12.95" customHeight="1" x14ac:dyDescent="0.2">
      <c r="B75" s="77" t="str">
        <f>L7</f>
        <v>HOEQ20</v>
      </c>
      <c r="C75" s="4"/>
      <c r="D75" s="111">
        <f>_xll.CQGXLContractData(B75, "Open",,"T")</f>
        <v>1.7984</v>
      </c>
      <c r="E75" s="111">
        <f>_xll.CQGXLContractData(B75, "High",,"T")</f>
        <v>1.7984</v>
      </c>
      <c r="F75" s="111">
        <f>_xll.CQGXLContractData(B75, "Low",,"T")</f>
        <v>1.7754000000000001</v>
      </c>
      <c r="G75" s="111">
        <f>_xll.CQGXLContractData(B75, "LastTradeToday",,"T")</f>
        <v>1.7754000000000001</v>
      </c>
      <c r="H75" s="111">
        <f>IFERROR(_xll.CQGXLContractData(B75, "LastTradeToday",,"T")-_xll.CQGXLContractData(B75, "Y_Settlement"),"")</f>
        <v>-2.5700000000000056E-2</v>
      </c>
      <c r="I75" s="84"/>
      <c r="J75" s="85"/>
      <c r="K75" s="85"/>
      <c r="L75" s="37"/>
      <c r="M75" s="22" t="str">
        <f>TEXT(_xll.CQGXLContractData(M73, "Bid",,"T"),"#.0000")&amp;" "&amp;"B"</f>
        <v>1.7758 B</v>
      </c>
      <c r="N75" s="24" t="str">
        <f>TEXT(_xll.CQGXLContractData(N73, "Bid",,"T"),"#.0000")&amp;" "&amp;"B"</f>
        <v>-.0022 B</v>
      </c>
      <c r="U75" s="13"/>
      <c r="X75" s="14"/>
    </row>
    <row r="76" spans="2:24" ht="12.95" customHeight="1" x14ac:dyDescent="0.2">
      <c r="B76" s="77" t="str">
        <f>M7</f>
        <v>HOEU20</v>
      </c>
      <c r="C76" s="4"/>
      <c r="D76" s="112">
        <f>_xll.CQGXLContractData(B76, "Open",,"T")</f>
        <v>1.79</v>
      </c>
      <c r="E76" s="112">
        <f>_xll.CQGXLContractData(B76, "High",,"T")</f>
        <v>1.7903</v>
      </c>
      <c r="F76" s="112">
        <f>_xll.CQGXLContractData(B76, "Low",,"T")</f>
        <v>1.7750000000000001</v>
      </c>
      <c r="G76" s="112">
        <f>_xll.CQGXLContractData(B76, "LastTradeToday",,"T")</f>
        <v>1.7781</v>
      </c>
      <c r="H76" s="112">
        <f>IFERROR(_xll.CQGXLContractData(B76, "LastTradeToday",,"T")-_xll.CQGXLContractData(B76, "Y_Settlement"),"")</f>
        <v>-2.4900000000000144E-2</v>
      </c>
      <c r="I76" s="37"/>
      <c r="J76" s="37"/>
      <c r="K76" s="37"/>
      <c r="L76" s="37"/>
      <c r="M76" s="25" t="str">
        <f>TEXT(_xll.CQGXLContractData(M73, "LastTradeToday",,"T"),"#.0000")&amp;" "&amp;"L"</f>
        <v>1.7781 L</v>
      </c>
      <c r="N76" s="86" t="str">
        <f>TEXT(_xll.CQGXLContractData(N73, "LastTradeToday",,"T"),"#.0000")&amp;" "&amp;"L"</f>
        <v>-.0019 L</v>
      </c>
      <c r="U76" s="13"/>
      <c r="X76" s="14"/>
    </row>
    <row r="77" spans="2:24" ht="2.1" customHeight="1" thickBot="1" x14ac:dyDescent="0.25">
      <c r="B77" s="87"/>
      <c r="C77" s="4"/>
      <c r="D77" s="113"/>
      <c r="E77" s="113"/>
      <c r="F77" s="113"/>
      <c r="G77" s="113"/>
      <c r="H77" s="113" t="str">
        <f>IFERROR(_xll.CQGXLContractData(B77, "LastTradeToday",,"T")-_xll.CQGXLContractData(B77, "Y_Settlement"),"")</f>
        <v/>
      </c>
      <c r="I77" s="37"/>
      <c r="J77" s="37"/>
      <c r="K77" s="37"/>
      <c r="L77" s="37"/>
      <c r="M77" s="3"/>
      <c r="N77" s="57"/>
      <c r="O77" s="88"/>
    </row>
    <row r="78" spans="2:24" ht="12.95" customHeight="1" x14ac:dyDescent="0.2">
      <c r="B78" s="89" t="str">
        <f>N7</f>
        <v>HOEV20</v>
      </c>
      <c r="C78" s="4"/>
      <c r="D78" s="111" t="str">
        <f>_xll.CQGXLContractData(B78, "Open",,"T")</f>
        <v/>
      </c>
      <c r="E78" s="111" t="str">
        <f>_xll.CQGXLContractData(B78, "High",,"T")</f>
        <v/>
      </c>
      <c r="F78" s="111" t="str">
        <f>_xll.CQGXLContractData(B78, "Low",,"T")</f>
        <v/>
      </c>
      <c r="G78" s="111" t="str">
        <f>_xll.CQGXLContractData(B78, "LastTradeToday",,"T")</f>
        <v/>
      </c>
      <c r="H78" s="111" t="str">
        <f>IFERROR(_xll.CQGXLContractData(B78, "LastTradeToday",,"T")-_xll.CQGXLContractData(B78, "Y_Settlement"),"")</f>
        <v/>
      </c>
      <c r="I78" s="37"/>
      <c r="J78" s="37"/>
      <c r="K78" s="37"/>
      <c r="L78" s="37"/>
      <c r="M78" s="37"/>
      <c r="N78" s="60" t="str">
        <f>Calculations!P13</f>
        <v>Oct 20</v>
      </c>
      <c r="O78" s="47" t="str">
        <f>$N$78&amp;", "&amp;Calculations!P14</f>
        <v>Oct 20, Nov 20</v>
      </c>
      <c r="P78" s="144">
        <f ca="1">NOW()</f>
        <v>43740.417905208335</v>
      </c>
      <c r="Q78" s="144"/>
      <c r="R78" s="145"/>
      <c r="S78" s="146" t="s">
        <v>20</v>
      </c>
      <c r="T78" s="147"/>
      <c r="U78" s="147"/>
      <c r="V78" s="147"/>
      <c r="W78" s="90"/>
    </row>
    <row r="79" spans="2:24" ht="12.75" hidden="1" customHeight="1" x14ac:dyDescent="0.2">
      <c r="B79" s="117"/>
      <c r="C79" s="117"/>
      <c r="D79" s="117"/>
      <c r="E79" s="118"/>
      <c r="F79" s="118"/>
      <c r="G79" s="118"/>
      <c r="H79" s="118"/>
      <c r="I79" s="37"/>
      <c r="J79" s="37"/>
      <c r="K79" s="37"/>
      <c r="L79" s="37"/>
      <c r="M79" s="37"/>
      <c r="N79" s="34" t="str">
        <f>_xll.CQGXLContractData(Calculations!Q13, "Symbol")</f>
        <v>HOEV20</v>
      </c>
      <c r="O79" s="17" t="str">
        <f>_xll.CQGXLContractData(Calculations!D13, "Symbol")</f>
        <v>HOES1V20</v>
      </c>
      <c r="P79" s="148" t="s">
        <v>9</v>
      </c>
      <c r="Q79" s="149"/>
      <c r="R79" s="149"/>
      <c r="S79" s="150"/>
      <c r="T79" s="37"/>
      <c r="U79" s="37"/>
      <c r="V79" s="37"/>
      <c r="W79" s="13"/>
    </row>
    <row r="80" spans="2:24" ht="12.95" customHeight="1" x14ac:dyDescent="0.2">
      <c r="B80" s="128"/>
      <c r="C80" s="128"/>
      <c r="D80" s="128"/>
      <c r="E80" s="127"/>
      <c r="F80" s="127"/>
      <c r="G80" s="127"/>
      <c r="H80" s="127"/>
      <c r="I80" s="37"/>
      <c r="J80" s="37"/>
      <c r="K80" s="37"/>
      <c r="L80" s="37"/>
      <c r="M80" s="37"/>
      <c r="N80" s="18" t="str">
        <f>TEXT(_xll.CQGXLContractData(N79, "Ask",,"T"),"#.0000")&amp;" "&amp;"A"</f>
        <v>1.8014 A</v>
      </c>
      <c r="O80" s="91" t="str">
        <f>TEXT(_xll.CQGXLContractData(O79, "Ask",,"T"),"#.0000")&amp;" "&amp;"A"</f>
        <v>-.0014 A</v>
      </c>
      <c r="P80" s="157" t="s">
        <v>9</v>
      </c>
      <c r="Q80" s="158"/>
      <c r="R80" s="158"/>
      <c r="S80" s="158"/>
      <c r="T80" s="158"/>
      <c r="U80" s="158"/>
      <c r="V80" s="159"/>
      <c r="W80" s="13"/>
    </row>
    <row r="81" spans="2:22" ht="12.95" customHeight="1" x14ac:dyDescent="0.2">
      <c r="B81" s="115"/>
      <c r="C81" s="115"/>
      <c r="D81" s="115"/>
      <c r="E81" s="115"/>
      <c r="F81" s="99"/>
      <c r="G81" s="99"/>
      <c r="H81" s="99"/>
      <c r="I81" s="37"/>
      <c r="J81" s="37"/>
      <c r="K81" s="37"/>
      <c r="L81" s="37"/>
      <c r="M81" s="37"/>
      <c r="N81" s="22" t="str">
        <f>TEXT(_xll.CQGXLContractData(N79, "Bid",,"T"),"#.0000")&amp;" "&amp;"B"</f>
        <v>1.7701 B</v>
      </c>
      <c r="O81" s="92" t="str">
        <f>TEXT(_xll.CQGXLContractData(O79, "Bid",,"T"),"#.0000")&amp;" "&amp;"B"</f>
        <v>-.0017 B</v>
      </c>
      <c r="U81" s="93">
        <f xml:space="preserve"> RTD("cqg.rtd",,"StudyData",E7, "VolOI",, "Vol","330",,"PrimaryOnly",,,,"T")</f>
        <v>2006</v>
      </c>
      <c r="V81" s="93" t="str">
        <f>E6</f>
        <v>Jan 20</v>
      </c>
    </row>
    <row r="82" spans="2:22" ht="12.95" customHeight="1" x14ac:dyDescent="0.2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5" t="str">
        <f>TEXT(_xll.CQGXLContractData(N79, "LastTradeToday",,"T"),"#.0000")&amp;" "&amp;"L"</f>
        <v xml:space="preserve"> L</v>
      </c>
      <c r="O82" s="94" t="str">
        <f>TEXT(_xll.CQGXLContractData(O79, "LastTradeToday",,"T"),"#.0000")&amp;" "&amp;"L"</f>
        <v>-.0017 L</v>
      </c>
      <c r="U82" s="93">
        <f xml:space="preserve"> RTD("cqg.rtd",,"StudyData",F7, "VolOI",, "Vol","330",,"PrimaryOnly",,,,"T")</f>
        <v>949</v>
      </c>
      <c r="V82" s="93" t="str">
        <f>F6</f>
        <v>Feb 20</v>
      </c>
    </row>
    <row r="83" spans="2:22" x14ac:dyDescent="0.2">
      <c r="U83" s="93">
        <f xml:space="preserve"> RTD("cqg.rtd",,"StudyData",G7, "VolOI",, "Vol","330",,"PrimaryOnly",,,,"T")</f>
        <v>397</v>
      </c>
      <c r="V83" s="93" t="str">
        <f>G6</f>
        <v>Mar 20</v>
      </c>
    </row>
    <row r="84" spans="2:22" x14ac:dyDescent="0.2">
      <c r="U84" s="93">
        <f xml:space="preserve"> RTD("cqg.rtd",,"StudyData",H7, "VolOI",, "Vol","330",,"PrimaryOnly",,,,"T")</f>
        <v>343</v>
      </c>
      <c r="V84" s="93" t="str">
        <f>H6</f>
        <v>Apr 20</v>
      </c>
    </row>
    <row r="85" spans="2:22" x14ac:dyDescent="0.2">
      <c r="U85" s="93">
        <f xml:space="preserve"> RTD("cqg.rtd",,"StudyData",I7, "VolOI",, "Vol","330",,"PrimaryOnly",,,,"T")</f>
        <v>84</v>
      </c>
      <c r="V85" s="93" t="str">
        <f>I6</f>
        <v>May 20</v>
      </c>
    </row>
    <row r="86" spans="2:22" x14ac:dyDescent="0.2">
      <c r="U86" s="93">
        <f xml:space="preserve"> RTD("cqg.rtd",,"StudyData",J7, "VolOI",, "Vol","330",,"PrimaryOnly",,,,"T")</f>
        <v>316</v>
      </c>
      <c r="V86" s="93" t="str">
        <f>J6</f>
        <v>Jun 20</v>
      </c>
    </row>
    <row r="87" spans="2:22" x14ac:dyDescent="0.2">
      <c r="U87" s="93">
        <f xml:space="preserve"> RTD("cqg.rtd",,"StudyData",K7, "VolOI",, "Vol","330",,"PrimaryOnly",,,,"T")</f>
        <v>51</v>
      </c>
      <c r="V87" s="93" t="str">
        <f>K6</f>
        <v>Jul 20</v>
      </c>
    </row>
    <row r="88" spans="2:22" x14ac:dyDescent="0.2">
      <c r="U88" s="93">
        <f xml:space="preserve"> RTD("cqg.rtd",,"StudyData",L7, "VolOI",, "Vol","330",,"PrimaryOnly",,,,"T")</f>
        <v>10</v>
      </c>
      <c r="V88" s="93" t="str">
        <f>L6</f>
        <v>Aug 20</v>
      </c>
    </row>
    <row r="89" spans="2:22" x14ac:dyDescent="0.2">
      <c r="U89" s="93">
        <f xml:space="preserve"> RTD("cqg.rtd",,"StudyData",M7, "VolOI",, "Vol","330",,"PrimaryOnly",,,,"T")</f>
        <v>18</v>
      </c>
      <c r="V89" s="93" t="str">
        <f>M6</f>
        <v>Sep 20</v>
      </c>
    </row>
    <row r="90" spans="2:22" x14ac:dyDescent="0.2">
      <c r="U90" s="93" t="str">
        <f xml:space="preserve"> RTD("cqg.rtd",,"StudyData",N7, "VolOI",, "Vol","330",,"PrimaryOnly",,,,"T")</f>
        <v/>
      </c>
      <c r="V90" s="93" t="str">
        <f>N6</f>
        <v>Oct 20</v>
      </c>
    </row>
    <row r="91" spans="2:22" x14ac:dyDescent="0.2">
      <c r="U91" s="93"/>
      <c r="V91" s="93"/>
    </row>
  </sheetData>
  <sheetProtection algorithmName="SHA-512" hashValue="Qqw/2TAXvYye+7zovSq3VtiFS6JUa7Ka5n2Bjlz06rwFWgpSKhKjuMM6mFKhGW9Hkv8e9/DldNdx6JRM4zVrEQ==" saltValue="RTQQHmtfsj0DUU3EeR8KVA==" spinCount="100000" sheet="1" objects="1" scenarios="1" selectLockedCells="1"/>
  <mergeCells count="23">
    <mergeCell ref="B4:N5"/>
    <mergeCell ref="E80:H80"/>
    <mergeCell ref="B80:D80"/>
    <mergeCell ref="O4:W5"/>
    <mergeCell ref="O40:W42"/>
    <mergeCell ref="B38:F38"/>
    <mergeCell ref="P78:R78"/>
    <mergeCell ref="S78:V78"/>
    <mergeCell ref="P79:S79"/>
    <mergeCell ref="B50:H52"/>
    <mergeCell ref="P80:V80"/>
    <mergeCell ref="B54:B56"/>
    <mergeCell ref="D54:D56"/>
    <mergeCell ref="E54:E56"/>
    <mergeCell ref="F54:H56"/>
    <mergeCell ref="B81:E81"/>
    <mergeCell ref="F57:G58"/>
    <mergeCell ref="B79:D79"/>
    <mergeCell ref="E79:H79"/>
    <mergeCell ref="H57:H58"/>
    <mergeCell ref="B57:B58"/>
    <mergeCell ref="D57:D58"/>
    <mergeCell ref="E57:E58"/>
  </mergeCells>
  <conditionalFormatting sqref="H62:H78">
    <cfRule type="colorScale" priority="12">
      <colorScale>
        <cfvo type="min"/>
        <cfvo type="num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9"/>
  <sheetViews>
    <sheetView workbookViewId="0">
      <selection sqref="A1:XFD1048576"/>
    </sheetView>
  </sheetViews>
  <sheetFormatPr defaultColWidth="9" defaultRowHeight="14.25" x14ac:dyDescent="0.2"/>
  <cols>
    <col min="1" max="17" width="9" style="101"/>
    <col min="18" max="18" width="14.375" style="108" customWidth="1"/>
    <col min="19" max="20" width="9" style="108"/>
    <col min="21" max="21" width="17.75" style="108" customWidth="1"/>
    <col min="22" max="30" width="9" style="108"/>
    <col min="31" max="16384" width="9" style="101"/>
  </cols>
  <sheetData>
    <row r="1" spans="1:30" x14ac:dyDescent="0.2">
      <c r="A1" s="100"/>
      <c r="B1" s="100"/>
      <c r="C1" s="100" t="s">
        <v>2</v>
      </c>
      <c r="D1" s="101">
        <v>1</v>
      </c>
      <c r="E1" s="101">
        <v>2</v>
      </c>
      <c r="F1" s="101">
        <v>3</v>
      </c>
      <c r="G1" s="101">
        <v>4</v>
      </c>
      <c r="H1" s="101">
        <v>5</v>
      </c>
      <c r="I1" s="101">
        <v>6</v>
      </c>
      <c r="J1" s="101">
        <v>7</v>
      </c>
      <c r="K1" s="101">
        <v>8</v>
      </c>
      <c r="L1" s="101">
        <v>9</v>
      </c>
      <c r="M1" s="101">
        <v>10</v>
      </c>
      <c r="N1" s="101">
        <v>11</v>
      </c>
      <c r="O1" s="101">
        <v>12</v>
      </c>
      <c r="P1" s="102"/>
      <c r="Q1" s="103" t="s">
        <v>22</v>
      </c>
      <c r="R1" s="104" t="s">
        <v>15</v>
      </c>
      <c r="S1" s="104" t="s">
        <v>0</v>
      </c>
      <c r="T1" s="104" t="s">
        <v>1</v>
      </c>
      <c r="U1" s="105" t="s">
        <v>8</v>
      </c>
      <c r="V1" s="105"/>
      <c r="W1" s="104" t="s">
        <v>15</v>
      </c>
      <c r="X1" s="105" t="s">
        <v>8</v>
      </c>
      <c r="Y1" s="104" t="s">
        <v>0</v>
      </c>
      <c r="Z1" s="104" t="s">
        <v>1</v>
      </c>
      <c r="AA1" s="105" t="s">
        <v>10</v>
      </c>
      <c r="AB1" s="105" t="s">
        <v>10</v>
      </c>
      <c r="AC1" s="105"/>
      <c r="AD1" s="105" t="s">
        <v>10</v>
      </c>
    </row>
    <row r="2" spans="1:30" x14ac:dyDescent="0.2">
      <c r="A2" s="100" t="str">
        <f>Q2</f>
        <v>HOEX19</v>
      </c>
      <c r="B2" s="101" t="str">
        <f>IF(C2="F","JAN",IF(C2="G","FEB",IF(C2="H","MAR",IF(C2="J","APR",IF(C2="K","MAY",IF(C2="M","JUN",IF(C2="N","JUL",IF(C2="Q","AUG",IF(C2="U","SEP",IF(C2="V","OCT",IF(C2="X","NOV",IF(C2="Z","DEC"))))))))))))</f>
        <v>NOV</v>
      </c>
      <c r="C2" s="106" t="str">
        <f>LEFT(RIGHT(A2,3),1)</f>
        <v>X</v>
      </c>
      <c r="D2" s="101" t="str">
        <f>$Q$1&amp;$C$1&amp;$D$1&amp;$C2</f>
        <v>HOES1X</v>
      </c>
      <c r="E2" s="101" t="str">
        <f>$Q$1&amp;$C$1&amp;$E$1&amp;$C2</f>
        <v>HOES2X</v>
      </c>
      <c r="F2" s="101" t="str">
        <f>$Q$1&amp;$C$1&amp;$F$1&amp;$C2</f>
        <v>HOES3X</v>
      </c>
      <c r="G2" s="101" t="str">
        <f>$Q$1&amp;$C$1&amp;$G$1&amp;$C2</f>
        <v>HOES4X</v>
      </c>
      <c r="H2" s="101" t="str">
        <f>$Q$1&amp;$C$1&amp;$H$1&amp;$C2</f>
        <v>HOES5X</v>
      </c>
      <c r="I2" s="101" t="str">
        <f>$Q$1&amp;$C$1&amp;$I$1&amp;$C2</f>
        <v>HOES6X</v>
      </c>
      <c r="J2" s="101" t="str">
        <f>$Q$1&amp;$C$1&amp;$J$1&amp;$C2</f>
        <v>HOES7X</v>
      </c>
      <c r="K2" s="101" t="str">
        <f>$Q$1&amp;$C$1&amp;$K$1&amp;$C2</f>
        <v>HOES8X</v>
      </c>
      <c r="L2" s="101" t="str">
        <f>$Q$1&amp;$C$1&amp;$L$1&amp;$C2</f>
        <v>HOES9X</v>
      </c>
      <c r="M2" s="101" t="str">
        <f>$Q$1&amp;$C$1&amp;$M$1&amp;$C2</f>
        <v>HOES10X</v>
      </c>
      <c r="N2" s="101" t="str">
        <f>$Q$1&amp;$C$1&amp;$N$1&amp;$C2</f>
        <v>HOES11X</v>
      </c>
      <c r="O2" s="101" t="str">
        <f>$Q$1&amp;$C$1&amp;$O$1&amp;$C2</f>
        <v>HOES12X</v>
      </c>
      <c r="P2" s="102" t="str">
        <f>O35</f>
        <v>Nov 19</v>
      </c>
      <c r="Q2" s="107" t="str">
        <f>_xll.CQGXLContractData($Q$1&amp;"?"&amp;R35, "Symbol")</f>
        <v>HOEX19</v>
      </c>
      <c r="R2" s="105">
        <f>_xll.CQGXLContractData(Q2, "LastTradeToday")</f>
        <v>1.8648</v>
      </c>
      <c r="S2" s="105">
        <f>_xll.CQGXLContractData(Q2,$S$1)</f>
        <v>1.8645</v>
      </c>
      <c r="T2" s="105">
        <f>_xll.CQGXLContractData(Q2,$T$1)</f>
        <v>1.8649</v>
      </c>
      <c r="U2" s="105">
        <f>IFERROR(R2-_xll.CQGXLContractData(Q2, "Y_Settlement"),"")</f>
        <v>-3.3700000000000063E-2</v>
      </c>
      <c r="V2" s="105" t="str">
        <f>D2</f>
        <v>HOES1X</v>
      </c>
      <c r="W2" s="105">
        <f>_xll.CQGXLContractData(V2, "LastTradeToday")</f>
        <v>9.9000000000000008E-3</v>
      </c>
      <c r="X2" s="105">
        <f>IFERROR(W2-_xll.CQGXLContractData(V2, "Y_Settlement"),"")</f>
        <v>-9.9999999999999395E-5</v>
      </c>
      <c r="Y2" s="105">
        <f>_xll.CQGXLContractData(V2,$Y$1)</f>
        <v>9.9000000000000008E-3</v>
      </c>
      <c r="Z2" s="105">
        <f>_xll.CQGXLContractData(V2,$Z$1)</f>
        <v>0.01</v>
      </c>
      <c r="AA2" s="105">
        <f>IF(OR(W2="",W2&lt;Y2,W2&gt;Z2),(Y2+Z2)/2,W2)</f>
        <v>9.9000000000000008E-3</v>
      </c>
      <c r="AB2" s="105">
        <f t="shared" ref="AB2:AB7" si="0">IF(OR(S2="",T2=""),R2,(IF(OR(R2="",R2&lt;S2,R2&gt;T2),(S2+T2)/2,R2)))</f>
        <v>1.8648</v>
      </c>
      <c r="AC2" s="105">
        <f>IF(OR(R2="",R2&lt;S2,R2&gt;T2),(S2+T2)/2,R2)</f>
        <v>1.8648</v>
      </c>
      <c r="AD2" s="105">
        <f>IF(OR(Y2="",Z2=""),W2,(IF(OR(W2="",W2&lt;Y2,W2&gt;Z2),(Y2+Z2)/2,W2)))</f>
        <v>9.9000000000000008E-3</v>
      </c>
    </row>
    <row r="3" spans="1:30" x14ac:dyDescent="0.2">
      <c r="A3" s="100" t="str">
        <f t="shared" ref="A3:A12" si="1">Q3</f>
        <v>HOEZ19</v>
      </c>
      <c r="B3" s="101" t="str">
        <f t="shared" ref="B3:B13" si="2">IF(C3="F","JAN",IF(C3="G","FEB",IF(C3="H","MAR",IF(C3="J","APR",IF(C3="K","MAY",IF(C3="M","JUN",IF(C3="N","JUL",IF(C3="Q","AUG",IF(C3="U","SEP",IF(C3="V","OCT",IF(C3="X","NOV",IF(C3="Z","DEC"))))))))))))</f>
        <v>DEC</v>
      </c>
      <c r="C3" s="106" t="str">
        <f t="shared" ref="C3:C13" si="3">LEFT(RIGHT(A3,3),1)</f>
        <v>Z</v>
      </c>
      <c r="D3" s="101" t="str">
        <f t="shared" ref="D3:D13" si="4">$Q$1&amp;$C$1&amp;$D$1&amp;$C3</f>
        <v>HOES1Z</v>
      </c>
      <c r="E3" s="101" t="str">
        <f t="shared" ref="E3:E13" si="5">$Q$1&amp;$C$1&amp;$E$1&amp;$C3</f>
        <v>HOES2Z</v>
      </c>
      <c r="F3" s="101" t="str">
        <f t="shared" ref="F3:F13" si="6">$Q$1&amp;$C$1&amp;$F$1&amp;$C3</f>
        <v>HOES3Z</v>
      </c>
      <c r="G3" s="101" t="str">
        <f t="shared" ref="G3:G11" si="7">$Q$1&amp;$C$1&amp;$G$1&amp;$C3</f>
        <v>HOES4Z</v>
      </c>
      <c r="H3" s="101" t="str">
        <f t="shared" ref="H3:H10" si="8">$Q$1&amp;$C$1&amp;$H$1&amp;$C3</f>
        <v>HOES5Z</v>
      </c>
      <c r="I3" s="101" t="str">
        <f t="shared" ref="I3:I9" si="9">$Q$1&amp;$C$1&amp;$I$1&amp;$C3</f>
        <v>HOES6Z</v>
      </c>
      <c r="J3" s="101" t="str">
        <f t="shared" ref="J3:J8" si="10">$Q$1&amp;$C$1&amp;$J$1&amp;$C3</f>
        <v>HOES7Z</v>
      </c>
      <c r="K3" s="101" t="str">
        <f t="shared" ref="K3:K7" si="11">$Q$1&amp;$C$1&amp;$K$1&amp;$C3</f>
        <v>HOES8Z</v>
      </c>
      <c r="L3" s="101" t="str">
        <f t="shared" ref="L3:L6" si="12">$Q$1&amp;$C$1&amp;$L$1&amp;$C3</f>
        <v>HOES9Z</v>
      </c>
      <c r="M3" s="101" t="str">
        <f t="shared" ref="M3:M5" si="13">$Q$1&amp;$C$1&amp;$M$1&amp;$C3</f>
        <v>HOES10Z</v>
      </c>
      <c r="N3" s="101" t="str">
        <f t="shared" ref="N3:N4" si="14">$Q$1&amp;$C$1&amp;$N$1&amp;$C3</f>
        <v>HOES11Z</v>
      </c>
      <c r="O3" s="101" t="str">
        <f t="shared" ref="O3" si="15">$Q$1&amp;$C$1&amp;$O$1&amp;$C3</f>
        <v>HOES12Z</v>
      </c>
      <c r="P3" s="102" t="str">
        <f>O36</f>
        <v>Dec 19</v>
      </c>
      <c r="Q3" s="107" t="str">
        <f>_xll.CQGXLContractData($Q$1&amp;"?"&amp;R36, "Symbol")</f>
        <v>HOEZ19</v>
      </c>
      <c r="R3" s="105">
        <f>_xll.CQGXLContractData(Q3, "LastTradeToday")</f>
        <v>1.8549</v>
      </c>
      <c r="S3" s="105">
        <f>_xll.CQGXLContractData(Q3,$S$1)</f>
        <v>1.8545</v>
      </c>
      <c r="T3" s="105">
        <f>_xll.CQGXLContractData(Q3,$T$1)</f>
        <v>1.855</v>
      </c>
      <c r="U3" s="105">
        <f>IFERROR(R3-_xll.CQGXLContractData(Q3, "Y_Settlement"),"")</f>
        <v>-3.3600000000000074E-2</v>
      </c>
      <c r="V3" s="105" t="str">
        <f>E2</f>
        <v>HOES2X</v>
      </c>
      <c r="W3" s="105">
        <f>_xll.CQGXLContractData(V3, "LastTradeToday")</f>
        <v>2.1500000000000002E-2</v>
      </c>
      <c r="X3" s="105">
        <f>IFERROR(W3-_xll.CQGXLContractData(V3, "Y_Settlement"),"")</f>
        <v>-5.0000000000000044E-4</v>
      </c>
      <c r="Y3" s="105">
        <f>_xll.CQGXLContractData(V3,$Y$1)</f>
        <v>2.1400000000000002E-2</v>
      </c>
      <c r="Z3" s="105">
        <f>_xll.CQGXLContractData(V3,$Z$1)</f>
        <v>2.1500000000000002E-2</v>
      </c>
      <c r="AA3" s="105">
        <f t="shared" ref="AA3:AA13" si="16">IF(OR(W3="",W3&lt;Y3,W3&gt;Z3),(Y3+Z3)/2,W3)</f>
        <v>2.1500000000000002E-2</v>
      </c>
      <c r="AB3" s="105">
        <f t="shared" si="0"/>
        <v>1.8549</v>
      </c>
      <c r="AC3" s="105">
        <f>IF(OR(R3="",R3&lt;S3,R3&gt;T3),(S3+T3)/2,R3)</f>
        <v>1.8549</v>
      </c>
      <c r="AD3" s="105">
        <f t="shared" ref="AD3:AD13" si="17">IF(OR(Y3="",Z3=""),W3,(IF(OR(W3="",W3&lt;Y3,W3&gt;Z3),(Y3+Z3)/2,W3)))</f>
        <v>2.1500000000000002E-2</v>
      </c>
    </row>
    <row r="4" spans="1:30" x14ac:dyDescent="0.2">
      <c r="A4" s="100" t="str">
        <f t="shared" si="1"/>
        <v>HOEF20</v>
      </c>
      <c r="B4" s="101" t="str">
        <f t="shared" si="2"/>
        <v>JAN</v>
      </c>
      <c r="C4" s="106" t="str">
        <f t="shared" si="3"/>
        <v>F</v>
      </c>
      <c r="D4" s="101" t="str">
        <f t="shared" si="4"/>
        <v>HOES1F</v>
      </c>
      <c r="E4" s="101" t="str">
        <f t="shared" si="5"/>
        <v>HOES2F</v>
      </c>
      <c r="F4" s="101" t="str">
        <f t="shared" si="6"/>
        <v>HOES3F</v>
      </c>
      <c r="G4" s="101" t="str">
        <f t="shared" si="7"/>
        <v>HOES4F</v>
      </c>
      <c r="H4" s="101" t="str">
        <f t="shared" si="8"/>
        <v>HOES5F</v>
      </c>
      <c r="I4" s="101" t="str">
        <f t="shared" si="9"/>
        <v>HOES6F</v>
      </c>
      <c r="J4" s="101" t="str">
        <f t="shared" si="10"/>
        <v>HOES7F</v>
      </c>
      <c r="K4" s="101" t="str">
        <f t="shared" si="11"/>
        <v>HOES8F</v>
      </c>
      <c r="L4" s="101" t="str">
        <f t="shared" si="12"/>
        <v>HOES9F</v>
      </c>
      <c r="M4" s="101" t="str">
        <f t="shared" si="13"/>
        <v>HOES10F</v>
      </c>
      <c r="N4" s="101" t="str">
        <f t="shared" si="14"/>
        <v>HOES11F</v>
      </c>
      <c r="P4" s="102" t="str">
        <f t="shared" ref="P4:P14" si="18">O37</f>
        <v>Jan 20</v>
      </c>
      <c r="Q4" s="107" t="str">
        <f>_xll.CQGXLContractData($Q$1&amp;"?"&amp;R37, "Symbol")</f>
        <v>HOEF20</v>
      </c>
      <c r="R4" s="105">
        <f>_xll.CQGXLContractData(Q4, "LastTradeToday")</f>
        <v>1.8432000000000002</v>
      </c>
      <c r="S4" s="105">
        <f>_xll.CQGXLContractData(Q4,$S$1)</f>
        <v>1.8430000000000002</v>
      </c>
      <c r="T4" s="105">
        <f>_xll.CQGXLContractData(Q4,$T$1)</f>
        <v>1.8435000000000001</v>
      </c>
      <c r="U4" s="105">
        <f>IFERROR(R4-_xll.CQGXLContractData(Q4, "Y_Settlement"),"")</f>
        <v>-3.3299999999999885E-2</v>
      </c>
      <c r="V4" s="105" t="str">
        <f>F2</f>
        <v>HOES3X</v>
      </c>
      <c r="W4" s="105">
        <f>_xll.CQGXLContractData(V4, "LastTradeToday")</f>
        <v>3.5300000000000005E-2</v>
      </c>
      <c r="X4" s="105">
        <f>IFERROR(W4-_xll.CQGXLContractData(V4, "Y_Settlement"),"")</f>
        <v>-1.2999999999999956E-3</v>
      </c>
      <c r="Y4" s="105">
        <f>_xll.CQGXLContractData(V4,$Y$1)</f>
        <v>3.5099999999999999E-2</v>
      </c>
      <c r="Z4" s="105">
        <f>_xll.CQGXLContractData(V4,$Z$1)</f>
        <v>3.5300000000000005E-2</v>
      </c>
      <c r="AA4" s="105">
        <f t="shared" si="16"/>
        <v>3.5300000000000005E-2</v>
      </c>
      <c r="AB4" s="105">
        <f t="shared" si="0"/>
        <v>1.8432000000000002</v>
      </c>
      <c r="AC4" s="105">
        <f t="shared" ref="AC4:AC13" si="19">IF(OR(R4="",R4&lt;S4,R4&gt;T4),(S4+T4)/2,R4)</f>
        <v>1.8432000000000002</v>
      </c>
      <c r="AD4" s="105">
        <f t="shared" si="17"/>
        <v>3.5300000000000005E-2</v>
      </c>
    </row>
    <row r="5" spans="1:30" x14ac:dyDescent="0.2">
      <c r="A5" s="100" t="str">
        <f t="shared" si="1"/>
        <v>HOEG20</v>
      </c>
      <c r="B5" s="101" t="str">
        <f t="shared" si="2"/>
        <v>FEB</v>
      </c>
      <c r="C5" s="106" t="str">
        <f t="shared" si="3"/>
        <v>G</v>
      </c>
      <c r="D5" s="101" t="str">
        <f t="shared" si="4"/>
        <v>HOES1G</v>
      </c>
      <c r="E5" s="101" t="str">
        <f t="shared" si="5"/>
        <v>HOES2G</v>
      </c>
      <c r="F5" s="101" t="str">
        <f t="shared" si="6"/>
        <v>HOES3G</v>
      </c>
      <c r="G5" s="101" t="str">
        <f t="shared" si="7"/>
        <v>HOES4G</v>
      </c>
      <c r="H5" s="101" t="str">
        <f t="shared" si="8"/>
        <v>HOES5G</v>
      </c>
      <c r="I5" s="101" t="str">
        <f t="shared" si="9"/>
        <v>HOES6G</v>
      </c>
      <c r="J5" s="101" t="str">
        <f t="shared" si="10"/>
        <v>HOES7G</v>
      </c>
      <c r="K5" s="101" t="str">
        <f t="shared" si="11"/>
        <v>HOES8G</v>
      </c>
      <c r="L5" s="101" t="str">
        <f t="shared" si="12"/>
        <v>HOES9G</v>
      </c>
      <c r="M5" s="101" t="str">
        <f t="shared" si="13"/>
        <v>HOES10G</v>
      </c>
      <c r="P5" s="102" t="str">
        <f t="shared" si="18"/>
        <v>Feb 20</v>
      </c>
      <c r="Q5" s="107" t="str">
        <f>_xll.CQGXLContractData($Q$1&amp;"?"&amp;R38, "Symbol")</f>
        <v>HOEG20</v>
      </c>
      <c r="R5" s="105">
        <f>_xll.CQGXLContractData(Q5, "LastTradeToday")</f>
        <v>1.8295000000000001</v>
      </c>
      <c r="S5" s="105">
        <f>_xll.CQGXLContractData(Q5,$S$1)</f>
        <v>1.8292000000000002</v>
      </c>
      <c r="T5" s="105">
        <f>_xll.CQGXLContractData(Q5,$T$1)</f>
        <v>1.8298000000000001</v>
      </c>
      <c r="U5" s="105">
        <f>IFERROR(R5-_xll.CQGXLContractData(Q5, "Y_Settlement"),"")</f>
        <v>-3.2399999999999984E-2</v>
      </c>
      <c r="V5" s="105" t="str">
        <f>G2</f>
        <v>HOES4X</v>
      </c>
      <c r="W5" s="105">
        <f>_xll.CQGXLContractData(V5, "LastTradeToday")</f>
        <v>5.3000000000000005E-2</v>
      </c>
      <c r="X5" s="105">
        <f>IFERROR(W5-_xll.CQGXLContractData(V5, "Y_Settlement"),"")</f>
        <v>-2.2999999999999965E-3</v>
      </c>
      <c r="Y5" s="105">
        <f>_xll.CQGXLContractData(V5,$Y$1)</f>
        <v>5.28E-2</v>
      </c>
      <c r="Z5" s="105">
        <f>_xll.CQGXLContractData(V5,$Z$1)</f>
        <v>5.3000000000000005E-2</v>
      </c>
      <c r="AA5" s="105">
        <f t="shared" si="16"/>
        <v>5.3000000000000005E-2</v>
      </c>
      <c r="AB5" s="105">
        <f t="shared" si="0"/>
        <v>1.8295000000000001</v>
      </c>
      <c r="AC5" s="105">
        <f t="shared" si="19"/>
        <v>1.8295000000000001</v>
      </c>
      <c r="AD5" s="105">
        <f t="shared" si="17"/>
        <v>5.3000000000000005E-2</v>
      </c>
    </row>
    <row r="6" spans="1:30" x14ac:dyDescent="0.2">
      <c r="A6" s="100" t="str">
        <f t="shared" si="1"/>
        <v>HOEH20</v>
      </c>
      <c r="B6" s="101" t="str">
        <f t="shared" si="2"/>
        <v>MAR</v>
      </c>
      <c r="C6" s="106" t="str">
        <f t="shared" si="3"/>
        <v>H</v>
      </c>
      <c r="D6" s="101" t="str">
        <f t="shared" si="4"/>
        <v>HOES1H</v>
      </c>
      <c r="E6" s="101" t="str">
        <f t="shared" si="5"/>
        <v>HOES2H</v>
      </c>
      <c r="F6" s="101" t="str">
        <f t="shared" si="6"/>
        <v>HOES3H</v>
      </c>
      <c r="G6" s="101" t="str">
        <f t="shared" si="7"/>
        <v>HOES4H</v>
      </c>
      <c r="H6" s="101" t="str">
        <f t="shared" si="8"/>
        <v>HOES5H</v>
      </c>
      <c r="I6" s="101" t="str">
        <f t="shared" si="9"/>
        <v>HOES6H</v>
      </c>
      <c r="J6" s="101" t="str">
        <f t="shared" si="10"/>
        <v>HOES7H</v>
      </c>
      <c r="K6" s="101" t="str">
        <f t="shared" si="11"/>
        <v>HOES8H</v>
      </c>
      <c r="L6" s="101" t="str">
        <f t="shared" si="12"/>
        <v>HOES9H</v>
      </c>
      <c r="P6" s="102" t="str">
        <f t="shared" si="18"/>
        <v>Mar 20</v>
      </c>
      <c r="Q6" s="107" t="str">
        <f>_xll.CQGXLContractData($Q$1&amp;"?"&amp;R39, "Symbol")</f>
        <v>HOEH20</v>
      </c>
      <c r="R6" s="105">
        <f>_xll.CQGXLContractData(Q6, "LastTradeToday")</f>
        <v>1.8121</v>
      </c>
      <c r="S6" s="105">
        <f>_xll.CQGXLContractData(Q6,$S$1)</f>
        <v>1.8115000000000001</v>
      </c>
      <c r="T6" s="105">
        <f>_xll.CQGXLContractData(Q6,$T$1)</f>
        <v>1.8121</v>
      </c>
      <c r="U6" s="105">
        <f>IFERROR(R6-_xll.CQGXLContractData(Q6, "Y_Settlement"),"")</f>
        <v>-3.1100000000000128E-2</v>
      </c>
      <c r="V6" s="105" t="str">
        <f>H2</f>
        <v>HOES5X</v>
      </c>
      <c r="W6" s="105">
        <f>_xll.CQGXLContractData(V6, "LastTradeToday")</f>
        <v>7.2000000000000008E-2</v>
      </c>
      <c r="X6" s="105">
        <f>IFERROR(W6-_xll.CQGXLContractData(V6, "Y_Settlement"),"")</f>
        <v>-4.1999999999999954E-3</v>
      </c>
      <c r="Y6" s="105">
        <f>_xll.CQGXLContractData(V6,$Y$1)</f>
        <v>7.2099999999999997E-2</v>
      </c>
      <c r="Z6" s="105">
        <f>_xll.CQGXLContractData(V6,$Z$1)</f>
        <v>7.2500000000000009E-2</v>
      </c>
      <c r="AA6" s="105">
        <f t="shared" si="16"/>
        <v>7.2300000000000003E-2</v>
      </c>
      <c r="AB6" s="105">
        <f t="shared" si="0"/>
        <v>1.8121</v>
      </c>
      <c r="AC6" s="105">
        <f t="shared" si="19"/>
        <v>1.8121</v>
      </c>
      <c r="AD6" s="105">
        <f t="shared" si="17"/>
        <v>7.2300000000000003E-2</v>
      </c>
    </row>
    <row r="7" spans="1:30" x14ac:dyDescent="0.2">
      <c r="A7" s="100" t="str">
        <f t="shared" si="1"/>
        <v>HOEJ20</v>
      </c>
      <c r="B7" s="101" t="str">
        <f t="shared" si="2"/>
        <v>APR</v>
      </c>
      <c r="C7" s="106" t="str">
        <f t="shared" si="3"/>
        <v>J</v>
      </c>
      <c r="D7" s="101" t="str">
        <f t="shared" si="4"/>
        <v>HOES1J</v>
      </c>
      <c r="E7" s="101" t="str">
        <f t="shared" si="5"/>
        <v>HOES2J</v>
      </c>
      <c r="F7" s="101" t="str">
        <f t="shared" si="6"/>
        <v>HOES3J</v>
      </c>
      <c r="G7" s="101" t="str">
        <f t="shared" si="7"/>
        <v>HOES4J</v>
      </c>
      <c r="H7" s="101" t="str">
        <f t="shared" si="8"/>
        <v>HOES5J</v>
      </c>
      <c r="I7" s="101" t="str">
        <f t="shared" si="9"/>
        <v>HOES6J</v>
      </c>
      <c r="J7" s="101" t="str">
        <f t="shared" si="10"/>
        <v>HOES7J</v>
      </c>
      <c r="K7" s="101" t="str">
        <f t="shared" si="11"/>
        <v>HOES8J</v>
      </c>
      <c r="P7" s="102" t="str">
        <f t="shared" si="18"/>
        <v>Apr 20</v>
      </c>
      <c r="Q7" s="107" t="str">
        <f>_xll.CQGXLContractData($Q$1&amp;"?"&amp;R40, "Symbol")</f>
        <v>HOEJ20</v>
      </c>
      <c r="R7" s="105">
        <f>_xll.CQGXLContractData(Q7, "LastTradeToday")</f>
        <v>1.7912000000000001</v>
      </c>
      <c r="S7" s="105">
        <f>_xll.CQGXLContractData(Q7,$S$1)</f>
        <v>1.792</v>
      </c>
      <c r="T7" s="105">
        <f>_xll.CQGXLContractData(Q7,$T$1)</f>
        <v>1.7928000000000002</v>
      </c>
      <c r="U7" s="105">
        <f>IFERROR(R7-_xll.CQGXLContractData(Q7, "Y_Settlement"),"")</f>
        <v>-3.1099999999999905E-2</v>
      </c>
      <c r="V7" s="105" t="str">
        <f>I2</f>
        <v>HOES6X</v>
      </c>
      <c r="W7" s="105">
        <f>_xll.CQGXLContractData(V7, "LastTradeToday")</f>
        <v>8.3700000000000011E-2</v>
      </c>
      <c r="X7" s="105">
        <f>IFERROR(W7-_xll.CQGXLContractData(V7, "Y_Settlement"),"")</f>
        <v>-4.8999999999999877E-3</v>
      </c>
      <c r="Y7" s="105">
        <f>_xll.CQGXLContractData(V7,$Y$1)</f>
        <v>8.3299999999999999E-2</v>
      </c>
      <c r="Z7" s="105">
        <f>_xll.CQGXLContractData(V7,$Z$1)</f>
        <v>8.4000000000000005E-2</v>
      </c>
      <c r="AA7" s="105">
        <f t="shared" si="16"/>
        <v>8.3700000000000011E-2</v>
      </c>
      <c r="AB7" s="105">
        <f t="shared" si="0"/>
        <v>1.7924000000000002</v>
      </c>
      <c r="AC7" s="105">
        <f t="shared" si="19"/>
        <v>1.7924000000000002</v>
      </c>
      <c r="AD7" s="105">
        <f t="shared" si="17"/>
        <v>8.3700000000000011E-2</v>
      </c>
    </row>
    <row r="8" spans="1:30" x14ac:dyDescent="0.2">
      <c r="A8" s="100" t="str">
        <f t="shared" si="1"/>
        <v>HOEK20</v>
      </c>
      <c r="B8" s="101" t="str">
        <f t="shared" si="2"/>
        <v>MAY</v>
      </c>
      <c r="C8" s="106" t="str">
        <f t="shared" si="3"/>
        <v>K</v>
      </c>
      <c r="D8" s="101" t="str">
        <f t="shared" si="4"/>
        <v>HOES1K</v>
      </c>
      <c r="E8" s="101" t="str">
        <f t="shared" si="5"/>
        <v>HOES2K</v>
      </c>
      <c r="F8" s="101" t="str">
        <f t="shared" si="6"/>
        <v>HOES3K</v>
      </c>
      <c r="G8" s="101" t="str">
        <f t="shared" si="7"/>
        <v>HOES4K</v>
      </c>
      <c r="H8" s="101" t="str">
        <f t="shared" si="8"/>
        <v>HOES5K</v>
      </c>
      <c r="I8" s="101" t="str">
        <f t="shared" si="9"/>
        <v>HOES6K</v>
      </c>
      <c r="J8" s="101" t="str">
        <f t="shared" si="10"/>
        <v>HOES7K</v>
      </c>
      <c r="P8" s="102" t="str">
        <f t="shared" si="18"/>
        <v>May 20</v>
      </c>
      <c r="Q8" s="107" t="str">
        <f>_xll.CQGXLContractData($Q$1&amp;"?"&amp;R41, "Symbol")</f>
        <v>HOEK20</v>
      </c>
      <c r="R8" s="105">
        <f>_xll.CQGXLContractData(Q8, "LastTradeToday")</f>
        <v>1.7814000000000001</v>
      </c>
      <c r="S8" s="105">
        <f>_xll.CQGXLContractData(Q8,$S$1)</f>
        <v>1.7805000000000002</v>
      </c>
      <c r="T8" s="105">
        <f>_xll.CQGXLContractData(Q8,$T$1)</f>
        <v>1.7816000000000001</v>
      </c>
      <c r="U8" s="105">
        <f>IFERROR(R8-_xll.CQGXLContractData(Q8, "Y_Settlement"),"")</f>
        <v>-2.849999999999997E-2</v>
      </c>
      <c r="V8" s="105" t="str">
        <f>J2</f>
        <v>HOES7X</v>
      </c>
      <c r="W8" s="105">
        <f>_xll.CQGXLContractData(V8, "LastTradeToday")</f>
        <v>9.0900000000000009E-2</v>
      </c>
      <c r="X8" s="105">
        <f>IFERROR(W8-_xll.CQGXLContractData(V8, "Y_Settlement"),"")</f>
        <v>-5.9999999999999915E-3</v>
      </c>
      <c r="Y8" s="105">
        <f>_xll.CQGXLContractData(V8,$Y$1)</f>
        <v>9.0500000000000011E-2</v>
      </c>
      <c r="Z8" s="105">
        <f>_xll.CQGXLContractData(V8,$Z$1)</f>
        <v>9.11E-2</v>
      </c>
      <c r="AA8" s="105">
        <f t="shared" si="16"/>
        <v>9.0900000000000009E-2</v>
      </c>
      <c r="AB8" s="105">
        <f>IF(OR(S8="",T8=""),R8,(IF(OR(R8="",R8&lt;S8,R8&gt;T8),(S8+T8)/2,R8)))</f>
        <v>1.7814000000000001</v>
      </c>
      <c r="AC8" s="105">
        <f t="shared" si="19"/>
        <v>1.7814000000000001</v>
      </c>
      <c r="AD8" s="105">
        <f t="shared" si="17"/>
        <v>9.0900000000000009E-2</v>
      </c>
    </row>
    <row r="9" spans="1:30" x14ac:dyDescent="0.2">
      <c r="A9" s="100" t="str">
        <f t="shared" si="1"/>
        <v>HOEM20</v>
      </c>
      <c r="B9" s="101" t="str">
        <f t="shared" si="2"/>
        <v>JUN</v>
      </c>
      <c r="C9" s="106" t="str">
        <f t="shared" si="3"/>
        <v>M</v>
      </c>
      <c r="D9" s="101" t="str">
        <f t="shared" si="4"/>
        <v>HOES1M</v>
      </c>
      <c r="E9" s="101" t="str">
        <f t="shared" si="5"/>
        <v>HOES2M</v>
      </c>
      <c r="F9" s="101" t="str">
        <f t="shared" si="6"/>
        <v>HOES3M</v>
      </c>
      <c r="G9" s="101" t="str">
        <f t="shared" si="7"/>
        <v>HOES4M</v>
      </c>
      <c r="H9" s="101" t="str">
        <f t="shared" si="8"/>
        <v>HOES5M</v>
      </c>
      <c r="I9" s="101" t="str">
        <f t="shared" si="9"/>
        <v>HOES6M</v>
      </c>
      <c r="P9" s="102" t="str">
        <f t="shared" si="18"/>
        <v>Jun 20</v>
      </c>
      <c r="Q9" s="107" t="str">
        <f>_xll.CQGXLContractData($Q$1&amp;"?"&amp;R42, "Symbol")</f>
        <v>HOEM20</v>
      </c>
      <c r="R9" s="105">
        <f>_xll.CQGXLContractData(Q9, "LastTradeToday")</f>
        <v>1.7733000000000001</v>
      </c>
      <c r="S9" s="105">
        <f>_xll.CQGXLContractData(Q9,$S$1)</f>
        <v>1.7736000000000001</v>
      </c>
      <c r="T9" s="105">
        <f>_xll.CQGXLContractData(Q9,$T$1)</f>
        <v>1.7744</v>
      </c>
      <c r="U9" s="105">
        <f>IFERROR(R9-_xll.CQGXLContractData(Q9, "Y_Settlement"),"")</f>
        <v>-2.8299999999999992E-2</v>
      </c>
      <c r="V9" s="105" t="str">
        <f>K2</f>
        <v>HOES8X</v>
      </c>
      <c r="W9" s="105">
        <f>_xll.CQGXLContractData(V9, "LastTradeToday")</f>
        <v>9.06E-2</v>
      </c>
      <c r="X9" s="105">
        <f>IFERROR(W9-_xll.CQGXLContractData(V9, "Y_Settlement"),"")</f>
        <v>-7.4000000000000038E-3</v>
      </c>
      <c r="Y9" s="105">
        <f>_xll.CQGXLContractData(V9,$Y$1)</f>
        <v>9.0200000000000002E-2</v>
      </c>
      <c r="Z9" s="105">
        <f>_xll.CQGXLContractData(V9,$Z$1)</f>
        <v>9.1900000000000009E-2</v>
      </c>
      <c r="AA9" s="105">
        <f t="shared" si="16"/>
        <v>9.06E-2</v>
      </c>
      <c r="AB9" s="105">
        <f t="shared" ref="AB9:AB12" si="20">IF(OR(S9="",T9=""),R9,(IF(OR(R9="",R9&lt;S9,R9&gt;T9),(S9+T9)/2,R9)))</f>
        <v>1.774</v>
      </c>
      <c r="AC9" s="105">
        <f t="shared" si="19"/>
        <v>1.774</v>
      </c>
      <c r="AD9" s="105">
        <f t="shared" si="17"/>
        <v>9.06E-2</v>
      </c>
    </row>
    <row r="10" spans="1:30" x14ac:dyDescent="0.2">
      <c r="A10" s="100" t="str">
        <f t="shared" si="1"/>
        <v>HOEN20</v>
      </c>
      <c r="B10" s="101" t="str">
        <f t="shared" si="2"/>
        <v>JUL</v>
      </c>
      <c r="C10" s="106" t="str">
        <f t="shared" si="3"/>
        <v>N</v>
      </c>
      <c r="D10" s="101" t="str">
        <f t="shared" si="4"/>
        <v>HOES1N</v>
      </c>
      <c r="E10" s="101" t="str">
        <f t="shared" si="5"/>
        <v>HOES2N</v>
      </c>
      <c r="F10" s="101" t="str">
        <f t="shared" si="6"/>
        <v>HOES3N</v>
      </c>
      <c r="G10" s="101" t="str">
        <f t="shared" si="7"/>
        <v>HOES4N</v>
      </c>
      <c r="H10" s="101" t="str">
        <f t="shared" si="8"/>
        <v>HOES5N</v>
      </c>
      <c r="P10" s="102" t="str">
        <f t="shared" si="18"/>
        <v>Jul 20</v>
      </c>
      <c r="Q10" s="107" t="str">
        <f>_xll.CQGXLContractData($Q$1&amp;"?"&amp;R43, "Symbol")</f>
        <v>HOEN20</v>
      </c>
      <c r="R10" s="105">
        <f>_xll.CQGXLContractData(Q10, "LastTradeToday")</f>
        <v>1.774</v>
      </c>
      <c r="S10" s="105">
        <f>_xll.CQGXLContractData(Q10,$S$1)</f>
        <v>1.7727000000000002</v>
      </c>
      <c r="T10" s="105">
        <f>_xll.CQGXLContractData(Q10,$T$1)</f>
        <v>1.7747000000000002</v>
      </c>
      <c r="U10" s="105">
        <f>IFERROR(R10-_xll.CQGXLContractData(Q10, "Y_Settlement"),"")</f>
        <v>-2.6499999999999968E-2</v>
      </c>
      <c r="V10" s="105" t="str">
        <f>L2</f>
        <v>HOES9X</v>
      </c>
      <c r="W10" s="105" t="str">
        <f>_xll.CQGXLContractData(V10, "LastTradeToday")</f>
        <v/>
      </c>
      <c r="X10" s="105" t="str">
        <f>IFERROR(W10-_xll.CQGXLContractData(V10, "Y_Settlement"),"")</f>
        <v/>
      </c>
      <c r="Y10" s="105">
        <f>_xll.CQGXLContractData(V10,$Y$1)</f>
        <v>8.900000000000001E-2</v>
      </c>
      <c r="Z10" s="105">
        <f>_xll.CQGXLContractData(V10,$Z$1)</f>
        <v>9.0900000000000009E-2</v>
      </c>
      <c r="AA10" s="105">
        <f t="shared" si="16"/>
        <v>8.9950000000000002E-2</v>
      </c>
      <c r="AB10" s="105">
        <f t="shared" si="20"/>
        <v>1.774</v>
      </c>
      <c r="AC10" s="105">
        <f t="shared" si="19"/>
        <v>1.774</v>
      </c>
      <c r="AD10" s="105">
        <f t="shared" si="17"/>
        <v>8.9950000000000002E-2</v>
      </c>
    </row>
    <row r="11" spans="1:30" x14ac:dyDescent="0.2">
      <c r="A11" s="100" t="str">
        <f t="shared" si="1"/>
        <v>HOEQ20</v>
      </c>
      <c r="B11" s="101" t="str">
        <f t="shared" si="2"/>
        <v>AUG</v>
      </c>
      <c r="C11" s="106" t="str">
        <f t="shared" si="3"/>
        <v>Q</v>
      </c>
      <c r="D11" s="101" t="str">
        <f t="shared" si="4"/>
        <v>HOES1Q</v>
      </c>
      <c r="E11" s="101" t="str">
        <f t="shared" si="5"/>
        <v>HOES2Q</v>
      </c>
      <c r="F11" s="101" t="str">
        <f t="shared" si="6"/>
        <v>HOES3Q</v>
      </c>
      <c r="G11" s="101" t="str">
        <f t="shared" si="7"/>
        <v>HOES4Q</v>
      </c>
      <c r="P11" s="102" t="str">
        <f t="shared" si="18"/>
        <v>Aug 20</v>
      </c>
      <c r="Q11" s="107" t="str">
        <f>_xll.CQGXLContractData($Q$1&amp;"?"&amp;R44, "Symbol")</f>
        <v>HOEQ20</v>
      </c>
      <c r="R11" s="105">
        <f>_xll.CQGXLContractData(Q11, "LastTradeToday")</f>
        <v>1.7754000000000001</v>
      </c>
      <c r="S11" s="105">
        <f>_xll.CQGXLContractData(Q11,$S$1)</f>
        <v>1.7737000000000001</v>
      </c>
      <c r="T11" s="105">
        <f>_xll.CQGXLContractData(Q11,$T$1)</f>
        <v>1.7759</v>
      </c>
      <c r="U11" s="105">
        <f>IFERROR(R11-_xll.CQGXLContractData(Q11, "Y_Settlement"),"")</f>
        <v>-2.5700000000000056E-2</v>
      </c>
      <c r="V11" s="105" t="str">
        <f>M2</f>
        <v>HOES10X</v>
      </c>
      <c r="W11" s="105" t="str">
        <f>_xll.CQGXLContractData(V11, "LastTradeToday")</f>
        <v/>
      </c>
      <c r="X11" s="105" t="str">
        <f>IFERROR(W11-_xll.CQGXLContractData(V11, "Y_Settlement"),"")</f>
        <v/>
      </c>
      <c r="Y11" s="105">
        <f>_xll.CQGXLContractData(V11,$Y$1)</f>
        <v>8.6800000000000002E-2</v>
      </c>
      <c r="Z11" s="105">
        <f>_xll.CQGXLContractData(V11,$Z$1)</f>
        <v>8.8700000000000001E-2</v>
      </c>
      <c r="AA11" s="105">
        <f t="shared" si="16"/>
        <v>8.7749999999999995E-2</v>
      </c>
      <c r="AB11" s="105">
        <f t="shared" si="20"/>
        <v>1.7754000000000001</v>
      </c>
      <c r="AC11" s="105">
        <f t="shared" si="19"/>
        <v>1.7754000000000001</v>
      </c>
      <c r="AD11" s="105">
        <f t="shared" si="17"/>
        <v>8.7749999999999995E-2</v>
      </c>
    </row>
    <row r="12" spans="1:30" x14ac:dyDescent="0.2">
      <c r="A12" s="100" t="str">
        <f t="shared" si="1"/>
        <v>HOEU20</v>
      </c>
      <c r="B12" s="101" t="str">
        <f t="shared" si="2"/>
        <v>SEP</v>
      </c>
      <c r="C12" s="106" t="str">
        <f t="shared" si="3"/>
        <v>U</v>
      </c>
      <c r="D12" s="101" t="str">
        <f t="shared" si="4"/>
        <v>HOES1U</v>
      </c>
      <c r="E12" s="101" t="str">
        <f t="shared" si="5"/>
        <v>HOES2U</v>
      </c>
      <c r="F12" s="101" t="str">
        <f t="shared" si="6"/>
        <v>HOES3U</v>
      </c>
      <c r="P12" s="102" t="str">
        <f t="shared" si="18"/>
        <v>Sep 20</v>
      </c>
      <c r="Q12" s="107" t="str">
        <f>_xll.CQGXLContractData($Q$1&amp;"?"&amp;R45, "Symbol")</f>
        <v>HOEU20</v>
      </c>
      <c r="R12" s="105">
        <f>_xll.CQGXLContractData(Q12, "LastTradeToday")</f>
        <v>1.7781</v>
      </c>
      <c r="S12" s="105">
        <f>_xll.CQGXLContractData(Q12,$S$1)</f>
        <v>1.7758</v>
      </c>
      <c r="T12" s="105">
        <f>_xll.CQGXLContractData(Q12,$T$1)</f>
        <v>1.7781</v>
      </c>
      <c r="U12" s="105">
        <f>IFERROR(R12-_xll.CQGXLContractData(Q12, "Y_Settlement"),"")</f>
        <v>-2.4900000000000144E-2</v>
      </c>
      <c r="V12" s="105" t="str">
        <f>N2</f>
        <v>HOES11X</v>
      </c>
      <c r="W12" s="105" t="str">
        <f>_xll.CQGXLContractData(V12, "LastTradeToday")</f>
        <v/>
      </c>
      <c r="X12" s="105" t="str">
        <f>IFERROR(W12-_xll.CQGXLContractData(V12, "Y_Settlement"),"")</f>
        <v/>
      </c>
      <c r="Y12" s="105">
        <f>_xll.CQGXLContractData(V12,$Y$1)</f>
        <v>8.4400000000000003E-2</v>
      </c>
      <c r="Z12" s="105">
        <f>_xll.CQGXLContractData(V12,$Z$1)</f>
        <v>8.7100000000000011E-2</v>
      </c>
      <c r="AA12" s="105">
        <f t="shared" si="16"/>
        <v>8.5750000000000007E-2</v>
      </c>
      <c r="AB12" s="105">
        <f t="shared" si="20"/>
        <v>1.7781</v>
      </c>
      <c r="AC12" s="105">
        <f t="shared" si="19"/>
        <v>1.7781</v>
      </c>
      <c r="AD12" s="105">
        <f t="shared" si="17"/>
        <v>8.5750000000000007E-2</v>
      </c>
    </row>
    <row r="13" spans="1:30" x14ac:dyDescent="0.2">
      <c r="A13" s="100" t="str">
        <f t="shared" ref="A13" si="21">Q13</f>
        <v>HOEV20</v>
      </c>
      <c r="B13" s="101" t="str">
        <f t="shared" si="2"/>
        <v>OCT</v>
      </c>
      <c r="C13" s="106" t="str">
        <f t="shared" si="3"/>
        <v>V</v>
      </c>
      <c r="D13" s="101" t="str">
        <f t="shared" si="4"/>
        <v>HOES1V</v>
      </c>
      <c r="E13" s="101" t="str">
        <f t="shared" si="5"/>
        <v>HOES2V</v>
      </c>
      <c r="F13" s="101" t="str">
        <f t="shared" si="6"/>
        <v>HOES3V</v>
      </c>
      <c r="P13" s="102" t="str">
        <f t="shared" si="18"/>
        <v>Oct 20</v>
      </c>
      <c r="Q13" s="107" t="str">
        <f>_xll.CQGXLContractData($Q$1&amp;"?"&amp;R46, "Symbol")</f>
        <v>HOEV20</v>
      </c>
      <c r="R13" s="105" t="str">
        <f>_xll.CQGXLContractData(Q13, "LastTradeToday")</f>
        <v/>
      </c>
      <c r="S13" s="105">
        <f>_xll.CQGXLContractData(Q13,$S$1)</f>
        <v>1.7701</v>
      </c>
      <c r="T13" s="105">
        <f>_xll.CQGXLContractData(Q13,$T$1)</f>
        <v>1.8014000000000001</v>
      </c>
      <c r="U13" s="105" t="str">
        <f>IFERROR(R13-_xll.CQGXLContractData(Q13, "Y_Settlement"),"")</f>
        <v/>
      </c>
      <c r="V13" s="105" t="str">
        <f>O2</f>
        <v>HOES12X</v>
      </c>
      <c r="W13" s="105" t="str">
        <f>_xll.CQGXLContractData(V13, "LastTradeToday")</f>
        <v/>
      </c>
      <c r="X13" s="105" t="str">
        <f>IFERROR(W13-_xll.CQGXLContractData(V13, "Y_Settlement"),"")</f>
        <v/>
      </c>
      <c r="Y13" s="105">
        <f>_xll.CQGXLContractData(V13,$Y$1)</f>
        <v>8.270000000000001E-2</v>
      </c>
      <c r="Z13" s="105">
        <f>_xll.CQGXLContractData(V13,$Z$1)</f>
        <v>8.5800000000000001E-2</v>
      </c>
      <c r="AA13" s="105">
        <f t="shared" si="16"/>
        <v>8.4250000000000005E-2</v>
      </c>
      <c r="AB13" s="105">
        <f>IF(OR(S13="",T13=""),R13,(IF(OR(R13="",R13&lt;S13,R13&gt;T13),(S13+T13)/2,R13)))</f>
        <v>1.7857500000000002</v>
      </c>
      <c r="AC13" s="105">
        <f t="shared" si="19"/>
        <v>1.7857500000000002</v>
      </c>
      <c r="AD13" s="105">
        <f t="shared" si="17"/>
        <v>8.4250000000000005E-2</v>
      </c>
    </row>
    <row r="14" spans="1:30" x14ac:dyDescent="0.2">
      <c r="P14" s="102" t="str">
        <f t="shared" si="18"/>
        <v>Nov 20</v>
      </c>
      <c r="Q14" s="107" t="str">
        <f>_xll.CQGXLContractData($Q$1&amp;"?"&amp;R47, "Symbol")</f>
        <v>HOEX20</v>
      </c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</row>
    <row r="15" spans="1:30" x14ac:dyDescent="0.2">
      <c r="P15" s="102"/>
      <c r="Q15" s="102"/>
      <c r="R15" s="105"/>
      <c r="S15" s="105"/>
      <c r="T15" s="105"/>
      <c r="U15" s="105"/>
    </row>
    <row r="19" spans="6:23" x14ac:dyDescent="0.2">
      <c r="F19" s="106"/>
      <c r="H19" s="106"/>
      <c r="I19" s="106"/>
    </row>
    <row r="20" spans="6:23" x14ac:dyDescent="0.2">
      <c r="Q20" s="109"/>
    </row>
    <row r="30" spans="6:23" x14ac:dyDescent="0.2">
      <c r="H30" s="106"/>
    </row>
    <row r="31" spans="6:23" x14ac:dyDescent="0.2">
      <c r="H31" s="106"/>
      <c r="I31" s="106"/>
    </row>
    <row r="32" spans="6:23" ht="15" x14ac:dyDescent="0.2">
      <c r="H32" s="106"/>
      <c r="W32" s="110"/>
    </row>
    <row r="34" spans="1:19" x14ac:dyDescent="0.2">
      <c r="S34" s="108" t="s">
        <v>11</v>
      </c>
    </row>
    <row r="35" spans="1:19" x14ac:dyDescent="0.2">
      <c r="M35" s="101" t="str">
        <f>Q2</f>
        <v>HOEX19</v>
      </c>
      <c r="N35" s="106" t="str">
        <f>LEFT(RIGHT(M35,3),1)</f>
        <v>X</v>
      </c>
      <c r="O35" s="106" t="str">
        <f>IF(N35="F","Jan",IF(N35="G","Feb",IF(N35="H","Mar",IF(N35="J","Apr",IF(N35="K","May",IF(N35="M","Jun",IF(N35="N","Jul",IF(N35="Q","Aug",IF(N35="U","Sep",IF(N35="V","Oct",IF(N35="X","Nov",IF(N35="Z","Dec"))))))))))))&amp;" "&amp;RIGHT(M35,2)</f>
        <v>Nov 19</v>
      </c>
      <c r="R35" s="114">
        <f>IF(_xll.CQGXLContractData(Q1&amp;"?", "Symbol")=_xll.CQGXLContractData(Q1&amp;"?1", "Symbol"),1,2)</f>
        <v>1</v>
      </c>
      <c r="S35" s="108" t="str">
        <f>_xll.CQGXLContractData(Q1&amp;"?1", "Symbol")</f>
        <v>HOEX19</v>
      </c>
    </row>
    <row r="36" spans="1:19" x14ac:dyDescent="0.2">
      <c r="A36" s="106"/>
      <c r="B36" s="106"/>
      <c r="M36" s="101" t="str">
        <f>Q3</f>
        <v>HOEZ19</v>
      </c>
      <c r="N36" s="106" t="str">
        <f t="shared" ref="N36:N47" si="22">LEFT(RIGHT(M36,3),1)</f>
        <v>Z</v>
      </c>
      <c r="O36" s="106" t="str">
        <f t="shared" ref="O36:O47" si="23">IF(N36="F","Jan",IF(N36="G","Feb",IF(N36="H","Mar",IF(N36="J","Apr",IF(N36="K","May",IF(N36="M","Jun",IF(N36="N","Jul",IF(N36="Q","Aug",IF(N36="U","Sep",IF(N36="V","Oct",IF(N36="X","Nov",IF(N36="Z","Dec"))))))))))))&amp;" "&amp;RIGHT(M36,2)</f>
        <v>Dec 19</v>
      </c>
      <c r="R36" s="114">
        <f>R35+1</f>
        <v>2</v>
      </c>
      <c r="S36" s="108" t="str">
        <f>_xll.CQGXLContractData(Q1&amp;"?2", "Symbol")</f>
        <v>HOEZ19</v>
      </c>
    </row>
    <row r="37" spans="1:19" x14ac:dyDescent="0.2">
      <c r="M37" s="101" t="str">
        <f t="shared" ref="M37:M46" si="24">Q4</f>
        <v>HOEF20</v>
      </c>
      <c r="N37" s="106" t="str">
        <f t="shared" si="22"/>
        <v>F</v>
      </c>
      <c r="O37" s="106" t="str">
        <f t="shared" si="23"/>
        <v>Jan 20</v>
      </c>
      <c r="R37" s="114">
        <f>R36+1</f>
        <v>3</v>
      </c>
    </row>
    <row r="38" spans="1:19" x14ac:dyDescent="0.2">
      <c r="F38" s="106"/>
      <c r="M38" s="101" t="str">
        <f t="shared" si="24"/>
        <v>HOEG20</v>
      </c>
      <c r="N38" s="106" t="str">
        <f t="shared" si="22"/>
        <v>G</v>
      </c>
      <c r="O38" s="106" t="str">
        <f t="shared" si="23"/>
        <v>Feb 20</v>
      </c>
      <c r="R38" s="114">
        <f t="shared" ref="R38:R47" si="25">R37+1</f>
        <v>4</v>
      </c>
    </row>
    <row r="39" spans="1:19" x14ac:dyDescent="0.2">
      <c r="M39" s="101" t="str">
        <f t="shared" si="24"/>
        <v>HOEH20</v>
      </c>
      <c r="N39" s="106" t="str">
        <f t="shared" si="22"/>
        <v>H</v>
      </c>
      <c r="O39" s="106" t="str">
        <f t="shared" si="23"/>
        <v>Mar 20</v>
      </c>
      <c r="R39" s="114">
        <f t="shared" si="25"/>
        <v>5</v>
      </c>
    </row>
    <row r="40" spans="1:19" x14ac:dyDescent="0.2">
      <c r="M40" s="101" t="str">
        <f t="shared" si="24"/>
        <v>HOEJ20</v>
      </c>
      <c r="N40" s="106" t="str">
        <f t="shared" si="22"/>
        <v>J</v>
      </c>
      <c r="O40" s="106" t="str">
        <f t="shared" si="23"/>
        <v>Apr 20</v>
      </c>
      <c r="R40" s="114">
        <f t="shared" si="25"/>
        <v>6</v>
      </c>
    </row>
    <row r="41" spans="1:19" x14ac:dyDescent="0.2">
      <c r="M41" s="101" t="str">
        <f t="shared" si="24"/>
        <v>HOEK20</v>
      </c>
      <c r="N41" s="106" t="str">
        <f t="shared" si="22"/>
        <v>K</v>
      </c>
      <c r="O41" s="106" t="str">
        <f t="shared" si="23"/>
        <v>May 20</v>
      </c>
      <c r="R41" s="114">
        <f t="shared" si="25"/>
        <v>7</v>
      </c>
    </row>
    <row r="42" spans="1:19" x14ac:dyDescent="0.2">
      <c r="M42" s="101" t="str">
        <f t="shared" si="24"/>
        <v>HOEM20</v>
      </c>
      <c r="N42" s="106" t="str">
        <f t="shared" si="22"/>
        <v>M</v>
      </c>
      <c r="O42" s="106" t="str">
        <f t="shared" si="23"/>
        <v>Jun 20</v>
      </c>
      <c r="R42" s="114">
        <f t="shared" si="25"/>
        <v>8</v>
      </c>
    </row>
    <row r="43" spans="1:19" x14ac:dyDescent="0.2">
      <c r="M43" s="101" t="str">
        <f t="shared" si="24"/>
        <v>HOEN20</v>
      </c>
      <c r="N43" s="106" t="str">
        <f t="shared" si="22"/>
        <v>N</v>
      </c>
      <c r="O43" s="106" t="str">
        <f t="shared" si="23"/>
        <v>Jul 20</v>
      </c>
      <c r="R43" s="114">
        <f t="shared" si="25"/>
        <v>9</v>
      </c>
    </row>
    <row r="44" spans="1:19" x14ac:dyDescent="0.2">
      <c r="M44" s="101" t="str">
        <f t="shared" si="24"/>
        <v>HOEQ20</v>
      </c>
      <c r="N44" s="106" t="str">
        <f t="shared" si="22"/>
        <v>Q</v>
      </c>
      <c r="O44" s="106" t="str">
        <f t="shared" si="23"/>
        <v>Aug 20</v>
      </c>
      <c r="R44" s="114">
        <f t="shared" si="25"/>
        <v>10</v>
      </c>
    </row>
    <row r="45" spans="1:19" x14ac:dyDescent="0.2">
      <c r="M45" s="101" t="str">
        <f t="shared" si="24"/>
        <v>HOEU20</v>
      </c>
      <c r="N45" s="106" t="str">
        <f t="shared" si="22"/>
        <v>U</v>
      </c>
      <c r="O45" s="106" t="str">
        <f t="shared" si="23"/>
        <v>Sep 20</v>
      </c>
      <c r="R45" s="114">
        <f t="shared" si="25"/>
        <v>11</v>
      </c>
    </row>
    <row r="46" spans="1:19" x14ac:dyDescent="0.2">
      <c r="M46" s="101" t="str">
        <f t="shared" si="24"/>
        <v>HOEV20</v>
      </c>
      <c r="N46" s="106" t="str">
        <f t="shared" si="22"/>
        <v>V</v>
      </c>
      <c r="O46" s="106" t="str">
        <f t="shared" si="23"/>
        <v>Oct 20</v>
      </c>
      <c r="R46" s="114">
        <f t="shared" si="25"/>
        <v>12</v>
      </c>
    </row>
    <row r="47" spans="1:19" x14ac:dyDescent="0.2">
      <c r="M47" s="101" t="str">
        <f t="shared" ref="M47" si="26">Q14</f>
        <v>HOEX20</v>
      </c>
      <c r="N47" s="106" t="str">
        <f t="shared" si="22"/>
        <v>X</v>
      </c>
      <c r="O47" s="106" t="str">
        <f t="shared" si="23"/>
        <v>Nov 20</v>
      </c>
      <c r="R47" s="114">
        <f t="shared" si="25"/>
        <v>13</v>
      </c>
    </row>
    <row r="48" spans="1:19" x14ac:dyDescent="0.2">
      <c r="B48" s="106" t="str">
        <f>LEFT(RIGHT(B36,2),1)</f>
        <v/>
      </c>
    </row>
    <row r="49" spans="7:7" x14ac:dyDescent="0.2">
      <c r="G49" s="106"/>
    </row>
  </sheetData>
  <sheetProtection algorithmName="SHA-512" hashValue="ysGn7zfcokwFfdZkFI1cEqtsM7UTh8R88nKM83QeTXYVpzB0tJjmJaUe5HXxPfg63qaCo1cP6cSgd8edkAzyVQ==" saltValue="cGu+tZlo47WOtqFVULnN/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2019-10-02T16:01:48Z</dcterms:modified>
</cp:coreProperties>
</file>