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5905" windowHeight="12585"/>
  </bookViews>
  <sheets>
    <sheet name="MainDisplay" sheetId="2" r:id="rId1"/>
    <sheet name="Symbols Used" sheetId="3" r:id="rId2"/>
    <sheet name="Data" sheetId="1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2" i="1" l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" i="1"/>
  <c r="C13" i="3"/>
  <c r="C64" i="3"/>
  <c r="C68" i="3"/>
  <c r="C86" i="3"/>
  <c r="C75" i="3"/>
  <c r="C120" i="3"/>
  <c r="C46" i="3"/>
  <c r="C92" i="3"/>
  <c r="C106" i="3"/>
  <c r="C67" i="3"/>
  <c r="C70" i="3"/>
  <c r="C25" i="3"/>
  <c r="C87" i="3"/>
  <c r="C36" i="3"/>
  <c r="C66" i="3"/>
  <c r="C128" i="3"/>
  <c r="C58" i="3"/>
  <c r="C62" i="3"/>
  <c r="C38" i="3"/>
  <c r="C98" i="3"/>
  <c r="C27" i="3"/>
  <c r="C73" i="3"/>
  <c r="C125" i="3"/>
  <c r="C74" i="3"/>
  <c r="C10" i="3"/>
  <c r="C41" i="3"/>
  <c r="C32" i="3"/>
  <c r="C44" i="3"/>
  <c r="C53" i="3"/>
  <c r="C24" i="3"/>
  <c r="C15" i="3"/>
  <c r="C21" i="3"/>
  <c r="C110" i="3"/>
  <c r="C85" i="3"/>
  <c r="C122" i="3"/>
  <c r="C81" i="3"/>
  <c r="C114" i="3"/>
  <c r="C40" i="3"/>
  <c r="C50" i="3"/>
  <c r="C26" i="3"/>
  <c r="C29" i="3"/>
  <c r="C49" i="3"/>
  <c r="C31" i="3"/>
  <c r="C79" i="3"/>
  <c r="C39" i="3"/>
  <c r="C23" i="3"/>
  <c r="C101" i="3"/>
  <c r="C48" i="3"/>
  <c r="C100" i="3"/>
  <c r="C7" i="3"/>
  <c r="C124" i="3"/>
  <c r="C107" i="3"/>
  <c r="C127" i="3"/>
  <c r="C51" i="3"/>
  <c r="C43" i="3"/>
  <c r="C34" i="3"/>
  <c r="C80" i="3"/>
  <c r="C19" i="3"/>
  <c r="C89" i="3"/>
  <c r="C78" i="3"/>
  <c r="C126" i="3"/>
  <c r="C118" i="3"/>
  <c r="C55" i="3"/>
  <c r="C116" i="3"/>
  <c r="C65" i="3"/>
  <c r="C97" i="3"/>
  <c r="C56" i="3"/>
  <c r="C14" i="3"/>
  <c r="C117" i="3"/>
  <c r="C12" i="3"/>
  <c r="C63" i="3"/>
  <c r="C18" i="3"/>
  <c r="C54" i="3"/>
  <c r="C16" i="3"/>
  <c r="C37" i="3"/>
  <c r="C22" i="3"/>
  <c r="C77" i="3"/>
  <c r="C45" i="3"/>
  <c r="C42" i="3"/>
  <c r="C60" i="3"/>
  <c r="C111" i="3"/>
  <c r="C30" i="3"/>
  <c r="C76" i="3"/>
  <c r="C103" i="3"/>
  <c r="C84" i="3"/>
  <c r="C8" i="3"/>
  <c r="C104" i="3"/>
  <c r="C61" i="3"/>
  <c r="C17" i="3"/>
  <c r="C113" i="3"/>
  <c r="C109" i="3"/>
  <c r="C33" i="3"/>
  <c r="C52" i="3"/>
  <c r="C94" i="3"/>
  <c r="C28" i="3"/>
  <c r="C99" i="3"/>
  <c r="C72" i="3"/>
  <c r="C121" i="3"/>
  <c r="C88" i="3"/>
  <c r="C71" i="3"/>
  <c r="C82" i="3"/>
  <c r="C20" i="3"/>
  <c r="C59" i="3"/>
  <c r="C83" i="3"/>
  <c r="C9" i="3"/>
  <c r="C47" i="3"/>
  <c r="C123" i="3"/>
  <c r="C90" i="3"/>
  <c r="C115" i="3"/>
  <c r="C35" i="3"/>
  <c r="C112" i="3"/>
  <c r="C95" i="3"/>
  <c r="C96" i="3"/>
  <c r="C57" i="3"/>
  <c r="C102" i="3"/>
  <c r="C119" i="3"/>
  <c r="C91" i="3"/>
  <c r="C93" i="3"/>
  <c r="C11" i="3"/>
  <c r="C69" i="3"/>
  <c r="C105" i="3"/>
  <c r="C108" i="3"/>
  <c r="G47" i="2"/>
  <c r="Y47" i="1" l="1"/>
  <c r="Y44" i="1"/>
  <c r="Y45" i="1" s="1"/>
  <c r="Y5" i="1"/>
  <c r="Y4" i="1"/>
  <c r="Y3" i="1"/>
  <c r="AC16" i="2"/>
  <c r="AE16" i="2"/>
  <c r="AA16" i="2"/>
  <c r="Y16" i="2"/>
  <c r="Y46" i="1" l="1"/>
  <c r="Y6" i="1"/>
  <c r="Y7" i="1" l="1"/>
  <c r="Y8" i="1" l="1"/>
  <c r="Y9" i="1" l="1"/>
  <c r="Y10" i="1" l="1"/>
  <c r="Y11" i="1" l="1"/>
  <c r="Y12" i="1" l="1"/>
  <c r="Y13" i="1" l="1"/>
  <c r="Y14" i="1" l="1"/>
  <c r="Y15" i="1" l="1"/>
  <c r="Y16" i="1" l="1"/>
  <c r="Y17" i="1" l="1"/>
  <c r="Y18" i="1" l="1"/>
  <c r="Y19" i="1" l="1"/>
  <c r="Y20" i="1" l="1"/>
  <c r="Y21" i="1" l="1"/>
  <c r="Y22" i="1" l="1"/>
  <c r="Y23" i="1" l="1"/>
  <c r="Y24" i="1" l="1"/>
  <c r="Y25" i="1" l="1"/>
  <c r="Y26" i="1" l="1"/>
  <c r="Y27" i="1" l="1"/>
  <c r="Y28" i="1" l="1"/>
  <c r="Y29" i="1" l="1"/>
  <c r="Y30" i="1" l="1"/>
  <c r="Y31" i="1" l="1"/>
  <c r="Y32" i="1" l="1"/>
  <c r="Y33" i="1" l="1"/>
  <c r="Y34" i="1" l="1"/>
  <c r="Y35" i="1" l="1"/>
  <c r="Y36" i="1" l="1"/>
  <c r="Y37" i="1" l="1"/>
  <c r="Y38" i="1" l="1"/>
  <c r="Y39" i="1" l="1"/>
  <c r="Y40" i="1" l="1"/>
  <c r="Y41" i="1" l="1"/>
  <c r="Y42" i="1" l="1"/>
  <c r="Y43" i="1" l="1"/>
  <c r="AA1" i="1" l="1"/>
  <c r="Z1" i="1"/>
  <c r="AC36" i="1"/>
  <c r="AC32" i="1"/>
  <c r="Z30" i="1"/>
  <c r="AD18" i="1"/>
  <c r="Z8" i="1"/>
  <c r="Z29" i="1"/>
  <c r="AC20" i="1"/>
  <c r="AC15" i="1"/>
  <c r="AC4" i="1"/>
  <c r="AA20" i="1"/>
  <c r="AA12" i="1"/>
  <c r="AB22" i="1"/>
  <c r="Z7" i="1"/>
  <c r="AC19" i="1"/>
  <c r="AB40" i="1"/>
  <c r="Z19" i="1"/>
  <c r="AB5" i="1"/>
  <c r="AA44" i="1"/>
  <c r="Z43" i="1"/>
  <c r="AA3" i="1"/>
  <c r="AC6" i="1"/>
  <c r="AA26" i="1"/>
  <c r="AA28" i="1"/>
  <c r="AB20" i="1"/>
  <c r="Z15" i="1"/>
  <c r="AC35" i="1"/>
  <c r="AC2" i="1"/>
  <c r="AB32" i="1"/>
  <c r="AA2" i="1"/>
  <c r="AC34" i="1"/>
  <c r="AD38" i="1"/>
  <c r="AD21" i="1"/>
  <c r="AC13" i="1"/>
  <c r="AD6" i="1"/>
  <c r="AA24" i="1"/>
  <c r="AD3" i="1"/>
  <c r="Z33" i="1"/>
  <c r="AB11" i="1"/>
  <c r="AD4" i="1"/>
  <c r="AB12" i="1"/>
  <c r="Z32" i="1"/>
  <c r="AD30" i="1"/>
  <c r="Z6" i="1"/>
  <c r="AD2" i="1"/>
  <c r="AC40" i="1"/>
  <c r="AB4" i="1"/>
  <c r="Z25" i="1"/>
  <c r="AA23" i="1"/>
  <c r="AB7" i="1"/>
  <c r="Z3" i="1"/>
  <c r="AD40" i="1"/>
  <c r="AC27" i="1"/>
  <c r="AC43" i="1"/>
  <c r="AC46" i="1"/>
  <c r="AD47" i="1"/>
  <c r="AA32" i="1"/>
  <c r="AA33" i="1"/>
  <c r="AE1" i="1"/>
  <c r="AC17" i="1"/>
  <c r="AD20" i="1"/>
  <c r="AB34" i="1"/>
  <c r="AC29" i="1"/>
  <c r="Z2" i="1"/>
  <c r="Z47" i="1"/>
  <c r="AC25" i="1"/>
  <c r="Z5" i="1"/>
  <c r="AC37" i="1"/>
  <c r="Z4" i="1"/>
  <c r="AB2" i="1"/>
  <c r="AB43" i="1"/>
  <c r="AC10" i="1"/>
  <c r="AA14" i="1"/>
  <c r="AA27" i="1"/>
  <c r="Z40" i="1"/>
  <c r="AC21" i="1"/>
  <c r="AD25" i="1"/>
  <c r="AA40" i="1"/>
  <c r="AB10" i="1"/>
  <c r="Z16" i="1"/>
  <c r="AB28" i="1"/>
  <c r="AB8" i="1"/>
  <c r="AB33" i="1"/>
  <c r="AA11" i="1"/>
  <c r="AC42" i="1"/>
  <c r="AD33" i="1"/>
  <c r="AB39" i="1"/>
  <c r="AD7" i="1"/>
  <c r="AC16" i="1"/>
  <c r="AC14" i="1"/>
  <c r="AB18" i="1"/>
  <c r="AC44" i="1"/>
  <c r="AA22" i="1"/>
  <c r="Z35" i="1"/>
  <c r="AD8" i="1"/>
  <c r="AA10" i="1"/>
  <c r="AA8" i="1"/>
  <c r="AC3" i="1"/>
  <c r="Z34" i="1"/>
  <c r="Z20" i="1"/>
  <c r="Z12" i="1"/>
  <c r="AB37" i="1"/>
  <c r="AB29" i="1"/>
  <c r="AD39" i="1"/>
  <c r="AA46" i="1"/>
  <c r="AC23" i="1"/>
  <c r="AD14" i="1"/>
  <c r="Z38" i="1"/>
  <c r="AC24" i="1"/>
  <c r="Z46" i="1"/>
  <c r="AB35" i="1"/>
  <c r="AD42" i="1"/>
  <c r="AA21" i="1"/>
  <c r="AA42" i="1"/>
  <c r="AB45" i="1"/>
  <c r="Z22" i="1"/>
  <c r="AD24" i="1"/>
  <c r="AD28" i="1"/>
  <c r="AC8" i="1"/>
  <c r="AD17" i="1"/>
  <c r="AD44" i="1"/>
  <c r="AB41" i="1"/>
  <c r="AC47" i="1"/>
  <c r="Z13" i="1"/>
  <c r="AD37" i="1"/>
  <c r="AB26" i="1"/>
  <c r="AA17" i="1"/>
  <c r="AB31" i="1"/>
  <c r="Z41" i="1"/>
  <c r="AD13" i="1"/>
  <c r="AD27" i="1"/>
  <c r="AD26" i="1"/>
  <c r="AB13" i="1"/>
  <c r="AA38" i="1"/>
  <c r="AA34" i="1"/>
  <c r="AD35" i="1"/>
  <c r="AB27" i="1"/>
  <c r="Z37" i="1"/>
  <c r="Z21" i="1"/>
  <c r="AB14" i="1"/>
  <c r="AC41" i="1"/>
  <c r="AB6" i="1"/>
  <c r="Z31" i="1"/>
  <c r="Z28" i="1"/>
  <c r="AA4" i="1"/>
  <c r="AC22" i="1"/>
  <c r="Z39" i="1"/>
  <c r="AD22" i="1"/>
  <c r="AA9" i="1"/>
  <c r="AA7" i="1"/>
  <c r="AA31" i="1"/>
  <c r="AC18" i="1"/>
  <c r="AD29" i="1"/>
  <c r="AA37" i="1"/>
  <c r="Z24" i="1"/>
  <c r="AA16" i="1"/>
  <c r="AB16" i="1"/>
  <c r="Z44" i="1"/>
  <c r="AB46" i="1"/>
  <c r="AC39" i="1"/>
  <c r="AA30" i="1"/>
  <c r="Z14" i="1"/>
  <c r="AD31" i="1"/>
  <c r="AD23" i="1"/>
  <c r="AB36" i="1"/>
  <c r="AD43" i="1"/>
  <c r="AA47" i="1"/>
  <c r="AB44" i="1"/>
  <c r="AD16" i="1"/>
  <c r="Z36" i="1"/>
  <c r="AA19" i="1"/>
  <c r="Z9" i="1"/>
  <c r="AB47" i="1"/>
  <c r="AD15" i="1"/>
  <c r="AC9" i="1"/>
  <c r="AC30" i="1"/>
  <c r="AD36" i="1"/>
  <c r="AA25" i="1"/>
  <c r="Z42" i="1"/>
  <c r="Z23" i="1"/>
  <c r="AB3" i="1"/>
  <c r="Z26" i="1"/>
  <c r="AB23" i="1"/>
  <c r="AD34" i="1"/>
  <c r="AA45" i="1"/>
  <c r="AA29" i="1"/>
  <c r="AD41" i="1"/>
  <c r="AB30" i="1"/>
  <c r="AB38" i="1"/>
  <c r="Z18" i="1"/>
  <c r="Z11" i="1"/>
  <c r="AB15" i="1"/>
  <c r="AB9" i="1"/>
  <c r="AA5" i="1"/>
  <c r="AD9" i="1"/>
  <c r="AC5" i="1"/>
  <c r="AB24" i="1"/>
  <c r="AC26" i="1"/>
  <c r="AA15" i="1"/>
  <c r="AB25" i="1"/>
  <c r="AA43" i="1"/>
  <c r="AC45" i="1"/>
  <c r="AB19" i="1"/>
  <c r="AD12" i="1"/>
  <c r="AD46" i="1"/>
  <c r="AD32" i="1"/>
  <c r="AD19" i="1"/>
  <c r="AA6" i="1"/>
  <c r="AD10" i="1"/>
  <c r="AA35" i="1"/>
  <c r="AA41" i="1"/>
  <c r="AA36" i="1"/>
  <c r="AB42" i="1"/>
  <c r="Z17" i="1"/>
  <c r="AB21" i="1"/>
  <c r="AC28" i="1"/>
  <c r="AB17" i="1"/>
  <c r="Z27" i="1"/>
  <c r="AA13" i="1"/>
  <c r="AC38" i="1"/>
  <c r="Z10" i="1"/>
  <c r="AC12" i="1"/>
  <c r="AD45" i="1"/>
  <c r="AC7" i="1"/>
  <c r="AA18" i="1"/>
  <c r="AC11" i="1"/>
  <c r="AD5" i="1"/>
  <c r="AD11" i="1"/>
  <c r="AC33" i="1"/>
  <c r="Z45" i="1"/>
  <c r="AC31" i="1"/>
  <c r="AA39" i="1"/>
  <c r="J122" i="1" l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2" i="1"/>
  <c r="F108" i="1"/>
  <c r="F80" i="1"/>
  <c r="F25" i="1"/>
  <c r="F61" i="1"/>
  <c r="F34" i="1"/>
  <c r="F38" i="1"/>
  <c r="F104" i="1"/>
  <c r="F81" i="1"/>
  <c r="F15" i="1"/>
  <c r="F52" i="1"/>
  <c r="F95" i="1"/>
  <c r="F33" i="1"/>
  <c r="F82" i="1"/>
  <c r="E7" i="1"/>
  <c r="C34" i="1"/>
  <c r="C81" i="1"/>
  <c r="E58" i="1"/>
  <c r="D26" i="1"/>
  <c r="C30" i="1"/>
  <c r="C38" i="1"/>
  <c r="D62" i="1"/>
  <c r="D60" i="1"/>
  <c r="C23" i="1"/>
  <c r="C122" i="1"/>
  <c r="E122" i="1"/>
  <c r="D43" i="1"/>
  <c r="D69" i="1"/>
  <c r="E25" i="1"/>
  <c r="C52" i="1"/>
  <c r="E114" i="1"/>
  <c r="D15" i="1"/>
  <c r="E73" i="1"/>
  <c r="E32" i="1"/>
  <c r="D32" i="1"/>
  <c r="D33" i="1"/>
  <c r="E33" i="1"/>
  <c r="E92" i="1"/>
  <c r="C79" i="1"/>
  <c r="C21" i="1"/>
  <c r="D21" i="1"/>
  <c r="D95" i="1"/>
  <c r="C67" i="1"/>
  <c r="D61" i="1"/>
  <c r="D42" i="1"/>
  <c r="C94" i="1"/>
  <c r="D64" i="1"/>
  <c r="D108" i="1"/>
  <c r="C64" i="1"/>
  <c r="C108" i="1"/>
  <c r="F23" i="1"/>
  <c r="F20" i="1"/>
  <c r="F86" i="1"/>
  <c r="F67" i="1"/>
  <c r="E34" i="1"/>
  <c r="E30" i="1"/>
  <c r="E47" i="1"/>
  <c r="E18" i="1"/>
  <c r="D25" i="1"/>
  <c r="D56" i="1"/>
  <c r="D73" i="1"/>
  <c r="D86" i="1"/>
  <c r="E79" i="1"/>
  <c r="C42" i="1"/>
  <c r="E94" i="1"/>
  <c r="E4" i="1"/>
  <c r="F92" i="1"/>
  <c r="F100" i="1"/>
  <c r="F58" i="1"/>
  <c r="F43" i="1"/>
  <c r="F32" i="1"/>
  <c r="F60" i="1"/>
  <c r="F4" i="1"/>
  <c r="F69" i="1"/>
  <c r="F47" i="1"/>
  <c r="F119" i="1"/>
  <c r="F40" i="1"/>
  <c r="F94" i="1"/>
  <c r="D81" i="1"/>
  <c r="D34" i="1"/>
  <c r="D7" i="1"/>
  <c r="C26" i="1"/>
  <c r="C44" i="1"/>
  <c r="D44" i="1"/>
  <c r="E20" i="1"/>
  <c r="E38" i="1"/>
  <c r="C62" i="1"/>
  <c r="C47" i="1"/>
  <c r="D23" i="1"/>
  <c r="D122" i="1"/>
  <c r="C18" i="1"/>
  <c r="E43" i="1"/>
  <c r="C69" i="1"/>
  <c r="E52" i="1"/>
  <c r="C9" i="1"/>
  <c r="D114" i="1"/>
  <c r="E56" i="1"/>
  <c r="E40" i="1"/>
  <c r="C40" i="1"/>
  <c r="C86" i="1"/>
  <c r="D104" i="1"/>
  <c r="C33" i="1"/>
  <c r="E21" i="1"/>
  <c r="E17" i="1"/>
  <c r="C17" i="1"/>
  <c r="E100" i="1"/>
  <c r="E95" i="1"/>
  <c r="C61" i="1"/>
  <c r="C75" i="1"/>
  <c r="E42" i="1"/>
  <c r="D119" i="1"/>
  <c r="E108" i="1"/>
  <c r="C19" i="1"/>
  <c r="D4" i="1"/>
  <c r="F44" i="1"/>
  <c r="F116" i="1"/>
  <c r="F26" i="1"/>
  <c r="F68" i="1"/>
  <c r="C35" i="1"/>
  <c r="E26" i="1"/>
  <c r="D38" i="1"/>
  <c r="E60" i="1"/>
  <c r="D80" i="1"/>
  <c r="E9" i="1"/>
  <c r="E15" i="1"/>
  <c r="E86" i="1"/>
  <c r="D100" i="1"/>
  <c r="C95" i="1"/>
  <c r="E75" i="1"/>
  <c r="E119" i="1"/>
  <c r="F30" i="1"/>
  <c r="F64" i="1"/>
  <c r="F122" i="1"/>
  <c r="F56" i="1"/>
  <c r="F18" i="1"/>
  <c r="F42" i="1"/>
  <c r="F114" i="1"/>
  <c r="F35" i="1"/>
  <c r="F7" i="1"/>
  <c r="F73" i="1"/>
  <c r="F19" i="1"/>
  <c r="F79" i="1"/>
  <c r="F17" i="1"/>
  <c r="D35" i="1"/>
  <c r="E35" i="1"/>
  <c r="E81" i="1"/>
  <c r="D30" i="1"/>
  <c r="E44" i="1"/>
  <c r="C58" i="1"/>
  <c r="D20" i="1"/>
  <c r="E62" i="1"/>
  <c r="D47" i="1"/>
  <c r="C60" i="1"/>
  <c r="E80" i="1"/>
  <c r="C80" i="1"/>
  <c r="D18" i="1"/>
  <c r="C43" i="1"/>
  <c r="D9" i="1"/>
  <c r="C25" i="1"/>
  <c r="C114" i="1"/>
  <c r="C15" i="1"/>
  <c r="C56" i="1"/>
  <c r="D40" i="1"/>
  <c r="C73" i="1"/>
  <c r="D92" i="1"/>
  <c r="E104" i="1"/>
  <c r="C104" i="1"/>
  <c r="D79" i="1"/>
  <c r="C116" i="1"/>
  <c r="D116" i="1"/>
  <c r="C100" i="1"/>
  <c r="E61" i="1"/>
  <c r="D67" i="1"/>
  <c r="D75" i="1"/>
  <c r="C119" i="1"/>
  <c r="D94" i="1"/>
  <c r="E64" i="1"/>
  <c r="E19" i="1"/>
  <c r="E68" i="1"/>
  <c r="C68" i="1"/>
  <c r="D68" i="1"/>
  <c r="F9" i="1"/>
  <c r="F62" i="1"/>
  <c r="F21" i="1"/>
  <c r="F75" i="1"/>
  <c r="C7" i="1"/>
  <c r="D58" i="1"/>
  <c r="C20" i="1"/>
  <c r="E23" i="1"/>
  <c r="E69" i="1"/>
  <c r="D52" i="1"/>
  <c r="C32" i="1"/>
  <c r="C92" i="1"/>
  <c r="E116" i="1"/>
  <c r="D17" i="1"/>
  <c r="E67" i="1"/>
  <c r="D19" i="1"/>
  <c r="C4" i="1"/>
  <c r="F101" i="1"/>
  <c r="F84" i="1"/>
  <c r="F88" i="1"/>
  <c r="F57" i="1"/>
  <c r="F51" i="1"/>
  <c r="F46" i="1"/>
  <c r="F16" i="1"/>
  <c r="F121" i="1"/>
  <c r="F45" i="1"/>
  <c r="F111" i="1"/>
  <c r="F98" i="1"/>
  <c r="F89" i="1"/>
  <c r="F55" i="1"/>
  <c r="F24" i="1"/>
  <c r="F53" i="1"/>
  <c r="F115" i="1"/>
  <c r="F54" i="1"/>
  <c r="F14" i="1"/>
  <c r="F113" i="1"/>
  <c r="F36" i="1"/>
  <c r="F99" i="1"/>
  <c r="C77" i="1"/>
  <c r="D101" i="1"/>
  <c r="D8" i="1"/>
  <c r="D78" i="1"/>
  <c r="C111" i="1"/>
  <c r="E2" i="1"/>
  <c r="C41" i="1"/>
  <c r="C98" i="1"/>
  <c r="D117" i="1"/>
  <c r="C117" i="1"/>
  <c r="E57" i="1"/>
  <c r="D12" i="1"/>
  <c r="E45" i="1"/>
  <c r="C84" i="1"/>
  <c r="E107" i="1"/>
  <c r="E11" i="1"/>
  <c r="E103" i="1"/>
  <c r="C103" i="1"/>
  <c r="E48" i="1"/>
  <c r="C48" i="1"/>
  <c r="E27" i="1"/>
  <c r="D89" i="1"/>
  <c r="C88" i="1"/>
  <c r="D10" i="1"/>
  <c r="D74" i="1"/>
  <c r="C13" i="1"/>
  <c r="D31" i="1"/>
  <c r="E51" i="1"/>
  <c r="C16" i="1"/>
  <c r="C93" i="1"/>
  <c r="E93" i="1"/>
  <c r="D72" i="1"/>
  <c r="E115" i="1"/>
  <c r="E66" i="1"/>
  <c r="C120" i="1"/>
  <c r="D39" i="1"/>
  <c r="D120" i="1"/>
  <c r="C36" i="1"/>
  <c r="E82" i="1"/>
  <c r="C87" i="1"/>
  <c r="E87" i="1"/>
  <c r="D110" i="1"/>
  <c r="E110" i="1"/>
  <c r="C105" i="1"/>
  <c r="E54" i="1"/>
  <c r="E76" i="1"/>
  <c r="D76" i="1"/>
  <c r="E24" i="1"/>
  <c r="E70" i="1"/>
  <c r="D53" i="1"/>
  <c r="C99" i="1"/>
  <c r="E14" i="1"/>
  <c r="E50" i="1"/>
  <c r="E97" i="1"/>
  <c r="F13" i="1"/>
  <c r="F106" i="1"/>
  <c r="F118" i="1"/>
  <c r="F105" i="1"/>
  <c r="F65" i="1"/>
  <c r="F91" i="1"/>
  <c r="E77" i="1"/>
  <c r="C78" i="1"/>
  <c r="D111" i="1"/>
  <c r="D109" i="1"/>
  <c r="D107" i="1"/>
  <c r="C45" i="1"/>
  <c r="C37" i="1"/>
  <c r="D27" i="1"/>
  <c r="E88" i="1"/>
  <c r="E90" i="1"/>
  <c r="C22" i="1"/>
  <c r="E96" i="1"/>
  <c r="C71" i="1"/>
  <c r="D36" i="1"/>
  <c r="E49" i="1"/>
  <c r="D49" i="1"/>
  <c r="D59" i="1"/>
  <c r="D24" i="1"/>
  <c r="E91" i="1"/>
  <c r="D97" i="1"/>
  <c r="F3" i="1"/>
  <c r="F22" i="1"/>
  <c r="F93" i="1"/>
  <c r="F109" i="1"/>
  <c r="F78" i="1"/>
  <c r="F2" i="1"/>
  <c r="F27" i="1"/>
  <c r="F117" i="1"/>
  <c r="F10" i="1"/>
  <c r="F6" i="1"/>
  <c r="F90" i="1"/>
  <c r="F96" i="1"/>
  <c r="F49" i="1"/>
  <c r="F72" i="1"/>
  <c r="F63" i="1"/>
  <c r="F59" i="1"/>
  <c r="F110" i="1"/>
  <c r="F70" i="1"/>
  <c r="F50" i="1"/>
  <c r="F8" i="1"/>
  <c r="C118" i="1"/>
  <c r="C3" i="1"/>
  <c r="D3" i="1"/>
  <c r="E101" i="1"/>
  <c r="E111" i="1"/>
  <c r="D6" i="1"/>
  <c r="E41" i="1"/>
  <c r="D121" i="1"/>
  <c r="E121" i="1"/>
  <c r="E55" i="1"/>
  <c r="E12" i="1"/>
  <c r="C11" i="1"/>
  <c r="D84" i="1"/>
  <c r="E106" i="1"/>
  <c r="D106" i="1"/>
  <c r="D28" i="1"/>
  <c r="E74" i="1"/>
  <c r="D90" i="1"/>
  <c r="E22" i="1"/>
  <c r="E13" i="1"/>
  <c r="D13" i="1"/>
  <c r="C83" i="1"/>
  <c r="D83" i="1"/>
  <c r="E72" i="1"/>
  <c r="E120" i="1"/>
  <c r="D71" i="1"/>
  <c r="D115" i="1"/>
  <c r="D66" i="1"/>
  <c r="C39" i="1"/>
  <c r="D82" i="1"/>
  <c r="D87" i="1"/>
  <c r="C82" i="1"/>
  <c r="D54" i="1"/>
  <c r="C110" i="1"/>
  <c r="C65" i="1"/>
  <c r="C54" i="1"/>
  <c r="C5" i="1"/>
  <c r="E63" i="1"/>
  <c r="E59" i="1"/>
  <c r="C24" i="1"/>
  <c r="D99" i="1"/>
  <c r="C91" i="1"/>
  <c r="C14" i="1"/>
  <c r="E53" i="1"/>
  <c r="C102" i="1"/>
  <c r="C97" i="1"/>
  <c r="F103" i="1"/>
  <c r="F83" i="1"/>
  <c r="F37" i="1"/>
  <c r="F87" i="1"/>
  <c r="F5" i="1"/>
  <c r="F97" i="1"/>
  <c r="C101" i="1"/>
  <c r="D41" i="1"/>
  <c r="E117" i="1"/>
  <c r="C12" i="1"/>
  <c r="E109" i="1"/>
  <c r="C29" i="1"/>
  <c r="D29" i="1"/>
  <c r="E89" i="1"/>
  <c r="D88" i="1"/>
  <c r="C90" i="1"/>
  <c r="D22" i="1"/>
  <c r="E16" i="1"/>
  <c r="E39" i="1"/>
  <c r="C115" i="1"/>
  <c r="C112" i="1"/>
  <c r="D5" i="1"/>
  <c r="E65" i="1"/>
  <c r="D14" i="1"/>
  <c r="D102" i="1"/>
  <c r="F107" i="1"/>
  <c r="F31" i="1"/>
  <c r="F41" i="1"/>
  <c r="F48" i="1"/>
  <c r="F74" i="1"/>
  <c r="F12" i="1"/>
  <c r="F77" i="1"/>
  <c r="F120" i="1"/>
  <c r="F76" i="1"/>
  <c r="F112" i="1"/>
  <c r="F71" i="1"/>
  <c r="F85" i="1"/>
  <c r="F102" i="1"/>
  <c r="D77" i="1"/>
  <c r="E118" i="1"/>
  <c r="E3" i="1"/>
  <c r="E78" i="1"/>
  <c r="C8" i="1"/>
  <c r="C6" i="1"/>
  <c r="E6" i="1"/>
  <c r="E98" i="1"/>
  <c r="D98" i="1"/>
  <c r="C121" i="1"/>
  <c r="D57" i="1"/>
  <c r="C55" i="1"/>
  <c r="D55" i="1"/>
  <c r="D45" i="1"/>
  <c r="D11" i="1"/>
  <c r="E84" i="1"/>
  <c r="E29" i="1"/>
  <c r="D37" i="1"/>
  <c r="D103" i="1"/>
  <c r="C106" i="1"/>
  <c r="C27" i="1"/>
  <c r="E46" i="1"/>
  <c r="D46" i="1"/>
  <c r="D48" i="1"/>
  <c r="C89" i="1"/>
  <c r="E28" i="1"/>
  <c r="E10" i="1"/>
  <c r="C10" i="1"/>
  <c r="D51" i="1"/>
  <c r="C31" i="1"/>
  <c r="E31" i="1"/>
  <c r="D16" i="1"/>
  <c r="D93" i="1"/>
  <c r="C96" i="1"/>
  <c r="D96" i="1"/>
  <c r="C66" i="1"/>
  <c r="C113" i="1"/>
  <c r="E71" i="1"/>
  <c r="E113" i="1"/>
  <c r="E36" i="1"/>
  <c r="E112" i="1"/>
  <c r="C85" i="1"/>
  <c r="D112" i="1"/>
  <c r="C49" i="1"/>
  <c r="E5" i="1"/>
  <c r="D105" i="1"/>
  <c r="E105" i="1"/>
  <c r="C59" i="1"/>
  <c r="C76" i="1"/>
  <c r="C63" i="1"/>
  <c r="D70" i="1"/>
  <c r="C70" i="1"/>
  <c r="E99" i="1"/>
  <c r="C53" i="1"/>
  <c r="D50" i="1"/>
  <c r="C50" i="1"/>
  <c r="F29" i="1"/>
  <c r="F11" i="1"/>
  <c r="F28" i="1"/>
  <c r="F66" i="1"/>
  <c r="F39" i="1"/>
  <c r="D118" i="1"/>
  <c r="E8" i="1"/>
  <c r="C2" i="1"/>
  <c r="D2" i="1"/>
  <c r="C57" i="1"/>
  <c r="C109" i="1"/>
  <c r="C107" i="1"/>
  <c r="E37" i="1"/>
  <c r="C46" i="1"/>
  <c r="C28" i="1"/>
  <c r="C74" i="1"/>
  <c r="C51" i="1"/>
  <c r="E83" i="1"/>
  <c r="C72" i="1"/>
  <c r="D113" i="1"/>
  <c r="D85" i="1"/>
  <c r="E85" i="1"/>
  <c r="D65" i="1"/>
  <c r="D63" i="1"/>
  <c r="D91" i="1"/>
  <c r="E102" i="1"/>
  <c r="J1" i="1" l="1"/>
  <c r="E1" i="1"/>
  <c r="C1" i="1"/>
  <c r="F1" i="1"/>
  <c r="D1" i="1"/>
  <c r="I119" i="1" l="1"/>
  <c r="I90" i="1"/>
  <c r="I28" i="1"/>
  <c r="I30" i="1"/>
  <c r="I122" i="1"/>
  <c r="I22" i="1"/>
  <c r="I115" i="1"/>
  <c r="I23" i="1"/>
  <c r="I85" i="1"/>
  <c r="I44" i="1"/>
  <c r="I7" i="1"/>
  <c r="I25" i="1"/>
  <c r="I51" i="1"/>
  <c r="I15" i="1"/>
  <c r="I54" i="1"/>
  <c r="I19" i="1"/>
  <c r="I2" i="1"/>
  <c r="I6" i="1"/>
  <c r="I14" i="1"/>
  <c r="I117" i="1"/>
  <c r="I105" i="1"/>
  <c r="I3" i="1"/>
  <c r="I24" i="1"/>
  <c r="I10" i="1"/>
  <c r="I68" i="1"/>
  <c r="I65" i="1"/>
  <c r="I60" i="1"/>
  <c r="I121" i="1"/>
  <c r="I45" i="1"/>
  <c r="I97" i="1"/>
  <c r="I120" i="1"/>
  <c r="I52" i="1"/>
  <c r="I95" i="1"/>
  <c r="I71" i="1"/>
  <c r="I50" i="1"/>
  <c r="I98" i="1"/>
  <c r="I83" i="1"/>
  <c r="I16" i="1"/>
  <c r="I18" i="1"/>
  <c r="I89" i="1"/>
  <c r="I94" i="1"/>
  <c r="I21" i="1"/>
  <c r="I13" i="1"/>
  <c r="I29" i="1"/>
  <c r="I93" i="1"/>
  <c r="I35" i="1"/>
  <c r="I102" i="1"/>
  <c r="I59" i="1"/>
  <c r="I20" i="1"/>
  <c r="I82" i="1"/>
  <c r="I108" i="1"/>
  <c r="I58" i="1"/>
  <c r="I63" i="1"/>
  <c r="I39" i="1"/>
  <c r="I8" i="1"/>
  <c r="I76" i="1"/>
  <c r="I48" i="1"/>
  <c r="I110" i="1"/>
  <c r="I27" i="1"/>
  <c r="I73" i="1"/>
  <c r="I78" i="1"/>
  <c r="I96" i="1"/>
  <c r="I62" i="1"/>
  <c r="I47" i="1"/>
  <c r="I103" i="1"/>
  <c r="I88" i="1"/>
  <c r="I118" i="1"/>
  <c r="I31" i="1"/>
  <c r="I26" i="1"/>
  <c r="I64" i="1"/>
  <c r="I81" i="1"/>
  <c r="I100" i="1"/>
  <c r="I55" i="1"/>
  <c r="I61" i="1"/>
  <c r="I38" i="1"/>
  <c r="I79" i="1"/>
  <c r="I32" i="1"/>
  <c r="I49" i="1"/>
  <c r="I116" i="1"/>
  <c r="I34" i="1"/>
  <c r="I41" i="1"/>
  <c r="I11" i="1"/>
  <c r="I17" i="1"/>
  <c r="I99" i="1"/>
  <c r="I80" i="1"/>
  <c r="I5" i="1"/>
  <c r="I42" i="1"/>
  <c r="I12" i="1"/>
  <c r="I56" i="1"/>
  <c r="I75" i="1"/>
  <c r="I114" i="1"/>
  <c r="I109" i="1"/>
  <c r="I72" i="1"/>
  <c r="I66" i="1"/>
  <c r="I112" i="1"/>
  <c r="I86" i="1"/>
  <c r="I53" i="1"/>
  <c r="I46" i="1"/>
  <c r="I87" i="1"/>
  <c r="I104" i="1"/>
  <c r="I70" i="1"/>
  <c r="I77" i="1"/>
  <c r="I91" i="1"/>
  <c r="I4" i="1"/>
  <c r="I107" i="1"/>
  <c r="I9" i="1"/>
  <c r="I106" i="1"/>
  <c r="I57" i="1"/>
  <c r="I33" i="1"/>
  <c r="I74" i="1"/>
  <c r="I113" i="1"/>
  <c r="I43" i="1"/>
  <c r="I111" i="1"/>
  <c r="I67" i="1"/>
  <c r="I101" i="1"/>
  <c r="I84" i="1"/>
  <c r="I92" i="1"/>
  <c r="I69" i="1"/>
  <c r="I36" i="1"/>
  <c r="I40" i="1"/>
  <c r="I37" i="1"/>
  <c r="I1" i="1"/>
  <c r="K119" i="1" l="1"/>
  <c r="K75" i="1"/>
  <c r="K109" i="1"/>
  <c r="K2" i="1"/>
  <c r="K122" i="1"/>
  <c r="K65" i="1"/>
  <c r="K17" i="1"/>
  <c r="K96" i="1"/>
  <c r="K38" i="1"/>
  <c r="K86" i="1"/>
  <c r="K16" i="1"/>
  <c r="K45" i="1"/>
  <c r="K54" i="1"/>
  <c r="K92" i="1"/>
  <c r="K29" i="1"/>
  <c r="K97" i="1"/>
  <c r="K77" i="1"/>
  <c r="K11" i="1"/>
  <c r="K58" i="1"/>
  <c r="K44" i="1"/>
  <c r="K93" i="1"/>
  <c r="K6" i="1"/>
  <c r="K49" i="1"/>
  <c r="K61" i="1"/>
  <c r="K79" i="1"/>
  <c r="K31" i="1"/>
  <c r="K18" i="1"/>
  <c r="K60" i="1"/>
  <c r="K118" i="1"/>
  <c r="K70" i="1"/>
  <c r="K91" i="1"/>
  <c r="K21" i="1"/>
  <c r="K8" i="1"/>
  <c r="K48" i="1"/>
  <c r="K43" i="1"/>
  <c r="K120" i="1"/>
  <c r="K74" i="1"/>
  <c r="K34" i="1"/>
  <c r="K107" i="1"/>
  <c r="K4" i="1"/>
  <c r="K59" i="1"/>
  <c r="K27" i="1"/>
  <c r="K64" i="1"/>
  <c r="K42" i="1"/>
  <c r="K63" i="1"/>
  <c r="K95" i="1"/>
  <c r="K90" i="1"/>
  <c r="K20" i="1"/>
  <c r="K56" i="1"/>
  <c r="K102" i="1"/>
  <c r="K111" i="1"/>
  <c r="K112" i="1"/>
  <c r="K47" i="1"/>
  <c r="K106" i="1"/>
  <c r="K9" i="1"/>
  <c r="K81" i="1"/>
  <c r="K1" i="1"/>
  <c r="K15" i="1"/>
  <c r="K100" i="1"/>
  <c r="K22" i="1"/>
  <c r="K113" i="1"/>
  <c r="K76" i="1"/>
  <c r="K88" i="1"/>
  <c r="K3" i="1"/>
  <c r="K50" i="1"/>
  <c r="K39" i="1"/>
  <c r="K87" i="1"/>
  <c r="K89" i="1"/>
  <c r="K37" i="1"/>
  <c r="K19" i="1"/>
  <c r="K72" i="1"/>
  <c r="K101" i="1"/>
  <c r="K25" i="1"/>
  <c r="K104" i="1"/>
  <c r="K26" i="1"/>
  <c r="K85" i="1"/>
  <c r="K36" i="1"/>
  <c r="K94" i="1"/>
  <c r="K53" i="1"/>
  <c r="K24" i="1"/>
  <c r="K68" i="1"/>
  <c r="K115" i="1"/>
  <c r="K23" i="1"/>
  <c r="K84" i="1"/>
  <c r="K57" i="1"/>
  <c r="K73" i="1"/>
  <c r="K105" i="1"/>
  <c r="K82" i="1"/>
  <c r="K71" i="1"/>
  <c r="K32" i="1"/>
  <c r="K12" i="1"/>
  <c r="K69" i="1"/>
  <c r="K62" i="1"/>
  <c r="K83" i="1"/>
  <c r="K78" i="1"/>
  <c r="K28" i="1"/>
  <c r="K35" i="1"/>
  <c r="K110" i="1"/>
  <c r="K46" i="1"/>
  <c r="K51" i="1"/>
  <c r="K67" i="1"/>
  <c r="K117" i="1"/>
  <c r="K108" i="1"/>
  <c r="K14" i="1"/>
  <c r="K55" i="1"/>
  <c r="K7" i="1"/>
  <c r="K98" i="1"/>
  <c r="K114" i="1"/>
  <c r="K13" i="1"/>
  <c r="K41" i="1"/>
  <c r="K80" i="1"/>
  <c r="K33" i="1"/>
  <c r="K99" i="1"/>
  <c r="K5" i="1"/>
  <c r="K10" i="1"/>
  <c r="K40" i="1"/>
  <c r="K116" i="1"/>
  <c r="K121" i="1"/>
  <c r="K52" i="1"/>
  <c r="K66" i="1"/>
  <c r="K30" i="1"/>
  <c r="K103" i="1"/>
  <c r="L50" i="1"/>
  <c r="N34" i="1"/>
  <c r="X39" i="2"/>
  <c r="N77" i="1"/>
  <c r="L54" i="1"/>
  <c r="O11" i="1"/>
  <c r="P93" i="1"/>
  <c r="P116" i="1"/>
  <c r="P76" i="1"/>
  <c r="N32" i="1"/>
  <c r="O56" i="1"/>
  <c r="O35" i="1"/>
  <c r="N31" i="1"/>
  <c r="D14" i="2"/>
  <c r="N15" i="1"/>
  <c r="N35" i="1"/>
  <c r="P83" i="1"/>
  <c r="N101" i="1"/>
  <c r="L103" i="1"/>
  <c r="V8" i="2"/>
  <c r="B11" i="2"/>
  <c r="AD39" i="2"/>
  <c r="O106" i="1"/>
  <c r="C13" i="2"/>
  <c r="O9" i="2"/>
  <c r="L104" i="1"/>
  <c r="O41" i="1"/>
  <c r="L1" i="1"/>
  <c r="L38" i="1"/>
  <c r="P106" i="1"/>
  <c r="L92" i="1"/>
  <c r="C40" i="2"/>
  <c r="P63" i="1"/>
  <c r="N7" i="1"/>
  <c r="L40" i="2"/>
  <c r="L74" i="1"/>
  <c r="L59" i="1"/>
  <c r="Y37" i="2"/>
  <c r="P2" i="1"/>
  <c r="H11" i="2"/>
  <c r="O60" i="1"/>
  <c r="N110" i="1"/>
  <c r="I46" i="2"/>
  <c r="L99" i="1"/>
  <c r="O117" i="1"/>
  <c r="M39" i="2"/>
  <c r="N62" i="1"/>
  <c r="AC36" i="2"/>
  <c r="U9" i="2"/>
  <c r="P86" i="1"/>
  <c r="U14" i="2"/>
  <c r="O99" i="1"/>
  <c r="L27" i="1"/>
  <c r="P73" i="1"/>
  <c r="D39" i="2"/>
  <c r="R8" i="2"/>
  <c r="AD44" i="2"/>
  <c r="N59" i="1"/>
  <c r="P122" i="1"/>
  <c r="K42" i="2"/>
  <c r="O5" i="1"/>
  <c r="N55" i="1"/>
  <c r="N37" i="1"/>
  <c r="P65" i="1"/>
  <c r="N116" i="1"/>
  <c r="L122" i="1"/>
  <c r="P27" i="1"/>
  <c r="L41" i="1"/>
  <c r="O92" i="1"/>
  <c r="O46" i="2"/>
  <c r="N45" i="1"/>
  <c r="P38" i="1"/>
  <c r="L32" i="1"/>
  <c r="O55" i="1"/>
  <c r="O73" i="1"/>
  <c r="L62" i="1"/>
  <c r="AD8" i="2"/>
  <c r="O49" i="1"/>
  <c r="O88" i="1"/>
  <c r="N10" i="1"/>
  <c r="L58" i="1"/>
  <c r="O87" i="1"/>
  <c r="N52" i="1"/>
  <c r="L39" i="2"/>
  <c r="P102" i="1"/>
  <c r="J43" i="2"/>
  <c r="L9" i="2"/>
  <c r="P95" i="1"/>
  <c r="D37" i="2"/>
  <c r="P92" i="1"/>
  <c r="Q42" i="2"/>
  <c r="O75" i="1"/>
  <c r="N83" i="1"/>
  <c r="O15" i="1"/>
  <c r="C8" i="2"/>
  <c r="N122" i="1"/>
  <c r="P103" i="1"/>
  <c r="P25" i="1"/>
  <c r="N93" i="1"/>
  <c r="L5" i="1"/>
  <c r="M6" i="2"/>
  <c r="O94" i="1"/>
  <c r="P33" i="1"/>
  <c r="O38" i="1"/>
  <c r="O76" i="1"/>
  <c r="N76" i="1"/>
  <c r="O79" i="1"/>
  <c r="L57" i="1"/>
  <c r="N75" i="1"/>
  <c r="S45" i="2"/>
  <c r="X40" i="2"/>
  <c r="L6" i="1"/>
  <c r="Q5" i="2"/>
  <c r="N63" i="1"/>
  <c r="AE43" i="2"/>
  <c r="X7" i="2"/>
  <c r="L76" i="1"/>
  <c r="P56" i="1"/>
  <c r="O122" i="1"/>
  <c r="P67" i="1"/>
  <c r="L38" i="2"/>
  <c r="P62" i="1"/>
  <c r="P77" i="1"/>
  <c r="N119" i="1"/>
  <c r="N102" i="1"/>
  <c r="N95" i="1"/>
  <c r="P8" i="1"/>
  <c r="P34" i="1"/>
  <c r="O7" i="1"/>
  <c r="L33" i="1"/>
  <c r="L51" i="1"/>
  <c r="F40" i="2"/>
  <c r="P91" i="1"/>
  <c r="O53" i="1"/>
  <c r="AC42" i="2"/>
  <c r="X9" i="2"/>
  <c r="N11" i="2"/>
  <c r="P6" i="1"/>
  <c r="O84" i="1"/>
  <c r="L102" i="1"/>
  <c r="F39" i="2"/>
  <c r="O116" i="1"/>
  <c r="O104" i="1"/>
  <c r="O51" i="1"/>
  <c r="L94" i="1"/>
  <c r="G39" i="2"/>
  <c r="L45" i="2"/>
  <c r="L55" i="1"/>
  <c r="O44" i="2"/>
  <c r="P14" i="2"/>
  <c r="R7" i="2"/>
  <c r="N73" i="1"/>
  <c r="D12" i="2"/>
  <c r="N8" i="1"/>
  <c r="P70" i="1"/>
  <c r="N11" i="1"/>
  <c r="O102" i="1"/>
  <c r="L85" i="1"/>
  <c r="Z5" i="2"/>
  <c r="X14" i="2"/>
  <c r="O91" i="1"/>
  <c r="O72" i="1"/>
  <c r="R40" i="2"/>
  <c r="Y14" i="2"/>
  <c r="P26" i="1"/>
  <c r="N118" i="1"/>
  <c r="AD46" i="2"/>
  <c r="P68" i="1"/>
  <c r="N50" i="1"/>
  <c r="N65" i="1"/>
  <c r="N38" i="1"/>
  <c r="N71" i="1"/>
  <c r="P7" i="1"/>
  <c r="G37" i="2"/>
  <c r="O31" i="1"/>
  <c r="O121" i="1"/>
  <c r="N68" i="1"/>
  <c r="P11" i="1"/>
  <c r="B5" i="2"/>
  <c r="N44" i="1"/>
  <c r="P19" i="1"/>
  <c r="L63" i="1"/>
  <c r="N70" i="1"/>
  <c r="N33" i="1"/>
  <c r="D6" i="2"/>
  <c r="N19" i="1"/>
  <c r="N42" i="2"/>
  <c r="P18" i="1"/>
  <c r="R9" i="2"/>
  <c r="P41" i="1"/>
  <c r="L90" i="1"/>
  <c r="L117" i="1"/>
  <c r="V6" i="2"/>
  <c r="P115" i="1"/>
  <c r="P48" i="1"/>
  <c r="R45" i="2"/>
  <c r="P99" i="1"/>
  <c r="O25" i="1"/>
  <c r="C9" i="2"/>
  <c r="M43" i="2"/>
  <c r="F7" i="2"/>
  <c r="D8" i="2"/>
  <c r="T5" i="2"/>
  <c r="O1" i="1"/>
  <c r="O96" i="1"/>
  <c r="N106" i="1"/>
  <c r="AE14" i="2"/>
  <c r="G6" i="2"/>
  <c r="L65" i="1"/>
  <c r="I45" i="2"/>
  <c r="P31" i="1"/>
  <c r="L75" i="1"/>
  <c r="L97" i="1"/>
  <c r="L67" i="1"/>
  <c r="F38" i="2"/>
  <c r="O59" i="1"/>
  <c r="N88" i="1"/>
  <c r="O118" i="1"/>
  <c r="P6" i="2"/>
  <c r="P104" i="1"/>
  <c r="O30" i="1"/>
  <c r="N27" i="1"/>
  <c r="L47" i="1"/>
  <c r="O93" i="1"/>
  <c r="L68" i="1"/>
  <c r="M45" i="2"/>
  <c r="L39" i="1"/>
  <c r="N36" i="1"/>
  <c r="P110" i="1"/>
  <c r="L106" i="1"/>
  <c r="U7" i="2"/>
  <c r="N115" i="1"/>
  <c r="N1" i="1"/>
  <c r="O8" i="2"/>
  <c r="O62" i="1"/>
  <c r="X8" i="2"/>
  <c r="O9" i="1"/>
  <c r="C38" i="2"/>
  <c r="P29" i="1"/>
  <c r="O50" i="1"/>
  <c r="Y8" i="2"/>
  <c r="O36" i="1"/>
  <c r="N17" i="1"/>
  <c r="O107" i="1"/>
  <c r="I40" i="2"/>
  <c r="N109" i="1"/>
  <c r="N64" i="1"/>
  <c r="F13" i="2"/>
  <c r="L56" i="1"/>
  <c r="L93" i="1"/>
  <c r="L110" i="1"/>
  <c r="AB45" i="2"/>
  <c r="B36" i="2"/>
  <c r="N2" i="1"/>
  <c r="L70" i="1"/>
  <c r="I13" i="2"/>
  <c r="L34" i="1"/>
  <c r="G45" i="2"/>
  <c r="N41" i="1"/>
  <c r="W5" i="2"/>
  <c r="D43" i="2"/>
  <c r="P42" i="1"/>
  <c r="Y39" i="2"/>
  <c r="N117" i="1"/>
  <c r="N104" i="1"/>
  <c r="P94" i="1"/>
  <c r="O110" i="1"/>
  <c r="N103" i="1"/>
  <c r="O70" i="1"/>
  <c r="X38" i="2"/>
  <c r="L31" i="1"/>
  <c r="O8" i="1"/>
  <c r="N79" i="1"/>
  <c r="P97" i="1"/>
  <c r="N6" i="1"/>
  <c r="O103" i="1"/>
  <c r="L44" i="2"/>
  <c r="P82" i="1"/>
  <c r="P121" i="1"/>
  <c r="L46" i="2"/>
  <c r="O37" i="1"/>
  <c r="L115" i="1"/>
  <c r="P75" i="1"/>
  <c r="N13" i="1"/>
  <c r="L113" i="1"/>
  <c r="W36" i="2"/>
  <c r="P96" i="1"/>
  <c r="N92" i="1"/>
  <c r="J14" i="2"/>
  <c r="P21" i="1"/>
  <c r="O68" i="1"/>
  <c r="L3" i="1"/>
  <c r="L116" i="1"/>
  <c r="N67" i="1"/>
  <c r="P59" i="1"/>
  <c r="S43" i="2"/>
  <c r="N86" i="1"/>
  <c r="O115" i="1"/>
  <c r="P46" i="1"/>
  <c r="P36" i="1"/>
  <c r="L19" i="1"/>
  <c r="D45" i="2"/>
  <c r="L73" i="1"/>
  <c r="B42" i="2"/>
  <c r="P13" i="1"/>
  <c r="K36" i="2"/>
  <c r="P55" i="1"/>
  <c r="C39" i="2"/>
  <c r="P1" i="1"/>
  <c r="N48" i="1"/>
  <c r="L8" i="1"/>
  <c r="O67" i="1"/>
  <c r="P37" i="1"/>
  <c r="L37" i="1"/>
  <c r="P118" i="1"/>
  <c r="L11" i="1"/>
  <c r="L118" i="1"/>
  <c r="N56" i="1"/>
  <c r="N99" i="1"/>
  <c r="O63" i="1"/>
  <c r="O34" i="1"/>
  <c r="C7" i="2"/>
  <c r="Y6" i="2"/>
  <c r="E36" i="2"/>
  <c r="N18" i="1"/>
  <c r="R13" i="2"/>
  <c r="AB39" i="2"/>
  <c r="L78" i="1"/>
  <c r="O29" i="1"/>
  <c r="L9" i="1"/>
  <c r="P80" i="1"/>
  <c r="Z4" i="2" l="1"/>
  <c r="B35" i="2"/>
  <c r="N4" i="2"/>
  <c r="N41" i="2"/>
  <c r="W35" i="2"/>
  <c r="H41" i="2"/>
  <c r="E35" i="2"/>
  <c r="Z10" i="2"/>
  <c r="K35" i="2"/>
  <c r="Q4" i="2"/>
  <c r="B10" i="2"/>
  <c r="K41" i="2"/>
  <c r="B41" i="2"/>
  <c r="W4" i="2"/>
  <c r="Q41" i="2"/>
  <c r="AC41" i="2"/>
  <c r="H4" i="2"/>
  <c r="B4" i="2"/>
  <c r="S119" i="1"/>
  <c r="M33" i="1"/>
  <c r="M78" i="1"/>
  <c r="M9" i="1"/>
  <c r="M90" i="1"/>
  <c r="Q91" i="1"/>
  <c r="M58" i="1"/>
  <c r="Q29" i="1"/>
  <c r="S109" i="1"/>
  <c r="M103" i="1"/>
  <c r="S103" i="1"/>
  <c r="Q103" i="1"/>
  <c r="Q121" i="1"/>
  <c r="M5" i="1"/>
  <c r="Q41" i="1"/>
  <c r="M41" i="1"/>
  <c r="Q7" i="1"/>
  <c r="M117" i="1"/>
  <c r="S117" i="1"/>
  <c r="M110" i="1"/>
  <c r="S110" i="1"/>
  <c r="Q110" i="1"/>
  <c r="M32" i="1"/>
  <c r="M73" i="1"/>
  <c r="Q73" i="1"/>
  <c r="M115" i="1"/>
  <c r="Q115" i="1"/>
  <c r="S115" i="1"/>
  <c r="Q94" i="1"/>
  <c r="M94" i="1"/>
  <c r="Q104" i="1"/>
  <c r="M104" i="1"/>
  <c r="S104" i="1"/>
  <c r="M19" i="1"/>
  <c r="M39" i="1"/>
  <c r="Q76" i="1"/>
  <c r="M76" i="1"/>
  <c r="Q106" i="1"/>
  <c r="M106" i="1"/>
  <c r="S106" i="1"/>
  <c r="Q102" i="1"/>
  <c r="M102" i="1"/>
  <c r="M27" i="1"/>
  <c r="M34" i="1"/>
  <c r="Q34" i="1"/>
  <c r="M70" i="1"/>
  <c r="Q70" i="1"/>
  <c r="Q31" i="1"/>
  <c r="M31" i="1"/>
  <c r="M6" i="1"/>
  <c r="Q11" i="1"/>
  <c r="M11" i="1"/>
  <c r="M92" i="1"/>
  <c r="Q92" i="1"/>
  <c r="M65" i="1"/>
  <c r="Q75" i="1"/>
  <c r="M75" i="1"/>
  <c r="M116" i="1"/>
  <c r="S116" i="1"/>
  <c r="Q116" i="1"/>
  <c r="M99" i="1"/>
  <c r="Q99" i="1"/>
  <c r="Q55" i="1"/>
  <c r="M55" i="1"/>
  <c r="M67" i="1"/>
  <c r="Q67" i="1"/>
  <c r="M62" i="1"/>
  <c r="Q62" i="1"/>
  <c r="M57" i="1"/>
  <c r="M68" i="1"/>
  <c r="Q68" i="1"/>
  <c r="Q36" i="1"/>
  <c r="Q25" i="1"/>
  <c r="M37" i="1"/>
  <c r="Q37" i="1"/>
  <c r="M50" i="1"/>
  <c r="M113" i="1"/>
  <c r="Q1" i="1"/>
  <c r="R1" i="1"/>
  <c r="M1" i="1"/>
  <c r="M47" i="1"/>
  <c r="M56" i="1"/>
  <c r="Q56" i="1"/>
  <c r="Q63" i="1"/>
  <c r="M63" i="1"/>
  <c r="M59" i="1"/>
  <c r="Q59" i="1"/>
  <c r="M74" i="1"/>
  <c r="Q8" i="1"/>
  <c r="M8" i="1"/>
  <c r="M118" i="1"/>
  <c r="S118" i="1"/>
  <c r="Q118" i="1"/>
  <c r="Q93" i="1"/>
  <c r="M93" i="1"/>
  <c r="M54" i="1"/>
  <c r="Q38" i="1"/>
  <c r="M38" i="1"/>
  <c r="Q122" i="1"/>
  <c r="S122" i="1"/>
  <c r="M122" i="1"/>
  <c r="M51" i="1"/>
  <c r="M85" i="1"/>
  <c r="M3" i="1"/>
  <c r="M97" i="1"/>
  <c r="Q96" i="1"/>
  <c r="P109" i="1" l="1"/>
  <c r="U15" i="2"/>
  <c r="P3" i="1"/>
  <c r="I38" i="2"/>
  <c r="AA14" i="2"/>
  <c r="O95" i="1"/>
  <c r="T42" i="2"/>
  <c r="P8" i="2"/>
  <c r="O22" i="1"/>
  <c r="O108" i="1"/>
  <c r="G43" i="2"/>
  <c r="P43" i="2"/>
  <c r="Q36" i="2"/>
  <c r="L84" i="1"/>
  <c r="AB37" i="2"/>
  <c r="L18" i="1"/>
  <c r="O113" i="1"/>
  <c r="P84" i="1"/>
  <c r="AE12" i="2"/>
  <c r="C45" i="2"/>
  <c r="P117" i="1"/>
  <c r="L64" i="1"/>
  <c r="O47" i="1"/>
  <c r="M14" i="2"/>
  <c r="N4" i="1"/>
  <c r="L12" i="1"/>
  <c r="L22" i="1"/>
  <c r="L16" i="1"/>
  <c r="O83" i="1"/>
  <c r="J12" i="2"/>
  <c r="N5" i="1"/>
  <c r="AC5" i="2"/>
  <c r="P66" i="1"/>
  <c r="AD45" i="2"/>
  <c r="N57" i="1"/>
  <c r="L46" i="1"/>
  <c r="X13" i="2"/>
  <c r="O15" i="2"/>
  <c r="L80" i="1"/>
  <c r="U45" i="2"/>
  <c r="L69" i="1"/>
  <c r="N49" i="1"/>
  <c r="N94" i="1"/>
  <c r="N114" i="1"/>
  <c r="O43" i="1"/>
  <c r="C46" i="2"/>
  <c r="O19" i="1"/>
  <c r="L53" i="1"/>
  <c r="N16" i="1"/>
  <c r="F45" i="2"/>
  <c r="P12" i="2"/>
  <c r="W42" i="2"/>
  <c r="L109" i="1"/>
  <c r="N20" i="1"/>
  <c r="P10" i="1"/>
  <c r="P43" i="1"/>
  <c r="L48" i="1"/>
  <c r="N39" i="1"/>
  <c r="H36" i="2"/>
  <c r="N42" i="1"/>
  <c r="P4" i="1"/>
  <c r="P12" i="1"/>
  <c r="V43" i="2"/>
  <c r="AA45" i="2"/>
  <c r="AA39" i="2"/>
  <c r="O100" i="1"/>
  <c r="X15" i="2"/>
  <c r="N108" i="1"/>
  <c r="F15" i="2"/>
  <c r="AB14" i="2"/>
  <c r="O81" i="1"/>
  <c r="L119" i="1"/>
  <c r="P64" i="1"/>
  <c r="AA44" i="2"/>
  <c r="O65" i="1"/>
  <c r="Q11" i="2"/>
  <c r="N112" i="1"/>
  <c r="O40" i="1"/>
  <c r="O54" i="1"/>
  <c r="C44" i="2"/>
  <c r="E42" i="2"/>
  <c r="L72" i="1"/>
  <c r="L60" i="1"/>
  <c r="U8" i="2"/>
  <c r="O45" i="1"/>
  <c r="P90" i="1"/>
  <c r="V45" i="2"/>
  <c r="O33" i="1"/>
  <c r="P119" i="1"/>
  <c r="L81" i="1"/>
  <c r="S14" i="2"/>
  <c r="P108" i="1"/>
  <c r="O89" i="1"/>
  <c r="AA15" i="2"/>
  <c r="P52" i="1"/>
  <c r="N111" i="1"/>
  <c r="N24" i="1"/>
  <c r="L86" i="1"/>
  <c r="N87" i="1"/>
  <c r="O6" i="1"/>
  <c r="P87" i="1"/>
  <c r="AD15" i="2"/>
  <c r="P35" i="1"/>
  <c r="O2" i="1"/>
  <c r="AE45" i="2"/>
  <c r="P114" i="1"/>
  <c r="L26" i="1"/>
  <c r="L10" i="1"/>
  <c r="P44" i="1"/>
  <c r="L13" i="2"/>
  <c r="L15" i="2"/>
  <c r="Y12" i="2"/>
  <c r="L112" i="1"/>
  <c r="N21" i="1"/>
  <c r="L30" i="1"/>
  <c r="L17" i="1"/>
  <c r="O42" i="1"/>
  <c r="N61" i="1"/>
  <c r="L61" i="1"/>
  <c r="O82" i="1"/>
  <c r="L82" i="1"/>
  <c r="P74" i="1"/>
  <c r="O97" i="1"/>
  <c r="I39" i="2"/>
  <c r="P100" i="1"/>
  <c r="L29" i="1"/>
  <c r="V39" i="2"/>
  <c r="O32" i="1"/>
  <c r="G8" i="2"/>
  <c r="U44" i="2"/>
  <c r="P22" i="1"/>
  <c r="O45" i="2"/>
  <c r="N72" i="1"/>
  <c r="F46" i="2"/>
  <c r="P23" i="1"/>
  <c r="M37" i="2"/>
  <c r="N28" i="1"/>
  <c r="P32" i="1"/>
  <c r="P111" i="1"/>
  <c r="AD14" i="2"/>
  <c r="N78" i="1"/>
  <c r="X45" i="2"/>
  <c r="O39" i="2"/>
  <c r="O24" i="1"/>
  <c r="J45" i="2"/>
  <c r="L91" i="1"/>
  <c r="O40" i="2"/>
  <c r="P39" i="2"/>
  <c r="AA38" i="2"/>
  <c r="P45" i="1"/>
  <c r="P58" i="1"/>
  <c r="AD7" i="2"/>
  <c r="N97" i="1"/>
  <c r="O23" i="1"/>
  <c r="L14" i="2"/>
  <c r="P120" i="1"/>
  <c r="O74" i="1"/>
  <c r="I44" i="2"/>
  <c r="Z36" i="2"/>
  <c r="P61" i="1"/>
  <c r="M12" i="2"/>
  <c r="P78" i="1"/>
  <c r="R15" i="2"/>
  <c r="O90" i="1"/>
  <c r="U39" i="2"/>
  <c r="U40" i="2"/>
  <c r="L43" i="1"/>
  <c r="N120" i="1"/>
  <c r="R39" i="2"/>
  <c r="N40" i="1"/>
  <c r="O98" i="1"/>
  <c r="L105" i="1"/>
  <c r="AB8" i="2"/>
  <c r="J6" i="2"/>
  <c r="O101" i="1"/>
  <c r="L7" i="2"/>
  <c r="C14" i="2"/>
  <c r="F44" i="2"/>
  <c r="AA8" i="2"/>
  <c r="N74" i="1"/>
  <c r="I9" i="2"/>
  <c r="O16" i="1"/>
  <c r="S6" i="2"/>
  <c r="P57" i="1"/>
  <c r="N113" i="1"/>
  <c r="L121" i="1"/>
  <c r="O58" i="1"/>
  <c r="N3" i="1"/>
  <c r="O3" i="1"/>
  <c r="O48" i="1"/>
  <c r="L13" i="1"/>
  <c r="L20" i="1"/>
  <c r="O80" i="1"/>
  <c r="P69" i="1"/>
  <c r="AE6" i="2"/>
  <c r="L25" i="1"/>
  <c r="W11" i="2"/>
  <c r="O38" i="2"/>
  <c r="L98" i="1"/>
  <c r="N5" i="2"/>
  <c r="P14" i="1"/>
  <c r="AE8" i="2"/>
  <c r="AA9" i="2"/>
  <c r="O105" i="1"/>
  <c r="AB12" i="2"/>
  <c r="S37" i="2"/>
  <c r="N96" i="1"/>
  <c r="L71" i="1"/>
  <c r="F8" i="2"/>
  <c r="AB6" i="2"/>
  <c r="AA7" i="2"/>
  <c r="O120" i="1"/>
  <c r="N121" i="1"/>
  <c r="L77" i="1"/>
  <c r="K5" i="2"/>
  <c r="N22" i="1"/>
  <c r="G12" i="2"/>
  <c r="H5" i="2"/>
  <c r="L114" i="1"/>
  <c r="O13" i="2"/>
  <c r="J8" i="2"/>
  <c r="Y43" i="2"/>
  <c r="O44" i="1"/>
  <c r="X46" i="2"/>
  <c r="E11" i="2"/>
  <c r="N82" i="1"/>
  <c r="V37" i="2"/>
  <c r="Z11" i="2"/>
  <c r="O7" i="2"/>
  <c r="U13" i="2"/>
  <c r="N91" i="1"/>
  <c r="S8" i="2"/>
  <c r="O85" i="1"/>
  <c r="P53" i="1"/>
  <c r="O12" i="1"/>
  <c r="L36" i="1"/>
  <c r="P37" i="2"/>
  <c r="N51" i="1"/>
  <c r="O39" i="1"/>
  <c r="N69" i="1"/>
  <c r="L49" i="1"/>
  <c r="N85" i="1"/>
  <c r="P5" i="1"/>
  <c r="E5" i="2"/>
  <c r="L96" i="1"/>
  <c r="O13" i="1"/>
  <c r="L120" i="1"/>
  <c r="N66" i="1"/>
  <c r="T11" i="2"/>
  <c r="O21" i="1"/>
  <c r="N43" i="1"/>
  <c r="O66" i="1"/>
  <c r="G14" i="2"/>
  <c r="L15" i="1"/>
  <c r="O57" i="1"/>
  <c r="L108" i="1"/>
  <c r="AE37" i="2"/>
  <c r="O20" i="1"/>
  <c r="P113" i="1"/>
  <c r="P107" i="1"/>
  <c r="L24" i="1"/>
  <c r="L2" i="1"/>
  <c r="P89" i="1"/>
  <c r="H42" i="2"/>
  <c r="N46" i="1"/>
  <c r="J37" i="2"/>
  <c r="O10" i="1"/>
  <c r="O61" i="1"/>
  <c r="P71" i="1"/>
  <c r="L111" i="1"/>
  <c r="O111" i="1"/>
  <c r="L45" i="1"/>
  <c r="N12" i="1"/>
  <c r="N98" i="1"/>
  <c r="P112" i="1"/>
  <c r="O14" i="1"/>
  <c r="L95" i="1"/>
  <c r="P60" i="1"/>
  <c r="I15" i="2"/>
  <c r="N53" i="1"/>
  <c r="K11" i="2"/>
  <c r="AD9" i="2"/>
  <c r="X44" i="2"/>
  <c r="O14" i="2"/>
  <c r="P49" i="1"/>
  <c r="F9" i="2"/>
  <c r="N80" i="1"/>
  <c r="N14" i="1"/>
  <c r="L42" i="1"/>
  <c r="N84" i="1"/>
  <c r="L101" i="1"/>
  <c r="L66" i="1"/>
  <c r="L107" i="1"/>
  <c r="N89" i="1"/>
  <c r="I8" i="2"/>
  <c r="N81" i="1"/>
  <c r="P40" i="1"/>
  <c r="P9" i="1"/>
  <c r="N29" i="1"/>
  <c r="M8" i="2"/>
  <c r="P30" i="1"/>
  <c r="P81" i="1"/>
  <c r="AA46" i="2"/>
  <c r="O114" i="1"/>
  <c r="P101" i="1"/>
  <c r="O46" i="1"/>
  <c r="N100" i="1"/>
  <c r="O4" i="1"/>
  <c r="L88" i="1"/>
  <c r="L7" i="1"/>
  <c r="R44" i="2"/>
  <c r="N36" i="2"/>
  <c r="P105" i="1"/>
  <c r="P47" i="1"/>
  <c r="P16" i="1"/>
  <c r="L79" i="1"/>
  <c r="L40" i="1"/>
  <c r="N23" i="1"/>
  <c r="N90" i="1"/>
  <c r="P51" i="1"/>
  <c r="L100" i="1"/>
  <c r="L23" i="1"/>
  <c r="I7" i="2"/>
  <c r="L87" i="1"/>
  <c r="AD38" i="2"/>
  <c r="L52" i="1"/>
  <c r="I14" i="2"/>
  <c r="P85" i="1"/>
  <c r="C15" i="2"/>
  <c r="S12" i="2"/>
  <c r="R14" i="2"/>
  <c r="P45" i="2"/>
  <c r="N54" i="1"/>
  <c r="O69" i="1"/>
  <c r="O86" i="1"/>
  <c r="O119" i="1"/>
  <c r="P24" i="1"/>
  <c r="P17" i="1"/>
  <c r="N60" i="1"/>
  <c r="U38" i="2"/>
  <c r="L28" i="1"/>
  <c r="P88" i="1"/>
  <c r="L4" i="1"/>
  <c r="N9" i="1"/>
  <c r="L35" i="1"/>
  <c r="L14" i="1"/>
  <c r="O109" i="1"/>
  <c r="P72" i="1"/>
  <c r="O77" i="1"/>
  <c r="AA40" i="2"/>
  <c r="AA13" i="2"/>
  <c r="L21" i="1"/>
  <c r="F14" i="2"/>
  <c r="N25" i="1"/>
  <c r="AB43" i="2"/>
  <c r="Z42" i="2"/>
  <c r="U46" i="2"/>
  <c r="P54" i="1"/>
  <c r="P39" i="1"/>
  <c r="P20" i="1"/>
  <c r="R46" i="2"/>
  <c r="AC11" i="2"/>
  <c r="AD13" i="2"/>
  <c r="O17" i="1"/>
  <c r="P15" i="1"/>
  <c r="O18" i="1"/>
  <c r="L44" i="1"/>
  <c r="P79" i="1"/>
  <c r="Y45" i="2"/>
  <c r="N107" i="1"/>
  <c r="O64" i="1"/>
  <c r="P50" i="1"/>
  <c r="N26" i="1"/>
  <c r="L83" i="1"/>
  <c r="AE39" i="2"/>
  <c r="N47" i="1"/>
  <c r="V14" i="2"/>
  <c r="O52" i="1"/>
  <c r="O27" i="1"/>
  <c r="S39" i="2"/>
  <c r="P28" i="1"/>
  <c r="N30" i="1"/>
  <c r="R38" i="2"/>
  <c r="O28" i="1"/>
  <c r="P98" i="1"/>
  <c r="AD40" i="2"/>
  <c r="N58" i="1"/>
  <c r="V12" i="2"/>
  <c r="T36" i="2"/>
  <c r="O78" i="1"/>
  <c r="L89" i="1"/>
  <c r="O26" i="1"/>
  <c r="N105" i="1"/>
  <c r="O71" i="1"/>
  <c r="L8" i="2"/>
  <c r="O112" i="1"/>
  <c r="J39" i="2"/>
  <c r="R112" i="1" l="1"/>
  <c r="Q71" i="1"/>
  <c r="S105" i="1"/>
  <c r="Q26" i="1"/>
  <c r="M89" i="1"/>
  <c r="Q78" i="1"/>
  <c r="Q28" i="1"/>
  <c r="Q27" i="1"/>
  <c r="Q52" i="1"/>
  <c r="M83" i="1"/>
  <c r="Q50" i="1"/>
  <c r="Q64" i="1"/>
  <c r="S107" i="1"/>
  <c r="Q79" i="1"/>
  <c r="M44" i="1"/>
  <c r="Q18" i="1"/>
  <c r="Q15" i="1"/>
  <c r="Q17" i="1"/>
  <c r="M21" i="1"/>
  <c r="Q77" i="1"/>
  <c r="Q72" i="1"/>
  <c r="Q109" i="1"/>
  <c r="M14" i="1"/>
  <c r="K10" i="2"/>
  <c r="M35" i="1"/>
  <c r="M4" i="1"/>
  <c r="K4" i="2"/>
  <c r="Q88" i="1"/>
  <c r="M28" i="1"/>
  <c r="Q119" i="1"/>
  <c r="Q86" i="1"/>
  <c r="Q69" i="1"/>
  <c r="M52" i="1"/>
  <c r="M87" i="1"/>
  <c r="M23" i="1"/>
  <c r="M100" i="1"/>
  <c r="Q51" i="1"/>
  <c r="M40" i="1"/>
  <c r="M79" i="1"/>
  <c r="T4" i="2"/>
  <c r="M7" i="1"/>
  <c r="M88" i="1"/>
  <c r="Q4" i="1"/>
  <c r="Q46" i="1"/>
  <c r="Q114" i="1"/>
  <c r="Q30" i="1"/>
  <c r="Q9" i="1"/>
  <c r="M107" i="1"/>
  <c r="N35" i="2"/>
  <c r="M66" i="1"/>
  <c r="M101" i="1"/>
  <c r="M42" i="1"/>
  <c r="Q49" i="1"/>
  <c r="Q60" i="1"/>
  <c r="M95" i="1"/>
  <c r="Q14" i="1"/>
  <c r="M45" i="1"/>
  <c r="Q111" i="1"/>
  <c r="M111" i="1"/>
  <c r="Z35" i="2"/>
  <c r="Q61" i="1"/>
  <c r="Q10" i="1"/>
  <c r="M2" i="1"/>
  <c r="E4" i="2"/>
  <c r="M24" i="1"/>
  <c r="Q107" i="1"/>
  <c r="Q20" i="1"/>
  <c r="M108" i="1"/>
  <c r="Q35" i="2"/>
  <c r="Q57" i="1"/>
  <c r="M15" i="1"/>
  <c r="N10" i="2"/>
  <c r="Q66" i="1"/>
  <c r="Q21" i="1"/>
  <c r="M120" i="1"/>
  <c r="W41" i="2"/>
  <c r="Q13" i="1"/>
  <c r="M96" i="1"/>
  <c r="Q5" i="1"/>
  <c r="M49" i="1"/>
  <c r="Q39" i="1"/>
  <c r="M36" i="1"/>
  <c r="Q12" i="1"/>
  <c r="Q53" i="1"/>
  <c r="Q85" i="1"/>
  <c r="Q44" i="1"/>
  <c r="E41" i="2"/>
  <c r="M114" i="1"/>
  <c r="M77" i="1"/>
  <c r="S121" i="1"/>
  <c r="Q120" i="1"/>
  <c r="M71" i="1"/>
  <c r="Q105" i="1"/>
  <c r="M98" i="1"/>
  <c r="M25" i="1"/>
  <c r="Q80" i="1"/>
  <c r="M20" i="1"/>
  <c r="AC10" i="2"/>
  <c r="H10" i="2"/>
  <c r="M13" i="1"/>
  <c r="Q48" i="1"/>
  <c r="Q3" i="1"/>
  <c r="Q58" i="1"/>
  <c r="M121" i="1"/>
  <c r="Z41" i="2"/>
  <c r="S113" i="1"/>
  <c r="Q16" i="1"/>
  <c r="Q101" i="1"/>
  <c r="M105" i="1"/>
  <c r="H35" i="2"/>
  <c r="Q98" i="1"/>
  <c r="S120" i="1"/>
  <c r="M43" i="1"/>
  <c r="Q90" i="1"/>
  <c r="Q74" i="1"/>
  <c r="Q23" i="1"/>
  <c r="M91" i="1"/>
  <c r="Q24" i="1"/>
  <c r="Q32" i="1"/>
  <c r="M29" i="1"/>
  <c r="Q97" i="1"/>
  <c r="M82" i="1"/>
  <c r="Q82" i="1"/>
  <c r="M61" i="1"/>
  <c r="Q42" i="1"/>
  <c r="T10" i="2"/>
  <c r="M17" i="1"/>
  <c r="M30" i="1"/>
  <c r="AC35" i="2"/>
  <c r="M112" i="1"/>
  <c r="M10" i="1"/>
  <c r="AC4" i="2"/>
  <c r="M26" i="1"/>
  <c r="Q2" i="1"/>
  <c r="Q35" i="1"/>
  <c r="Q87" i="1"/>
  <c r="Q6" i="1"/>
  <c r="M86" i="1"/>
  <c r="S111" i="1"/>
  <c r="Q89" i="1"/>
  <c r="M81" i="1"/>
  <c r="Q33" i="1"/>
  <c r="Q45" i="1"/>
  <c r="M60" i="1"/>
  <c r="M72" i="1"/>
  <c r="Q54" i="1"/>
  <c r="Q40" i="1"/>
  <c r="S112" i="1"/>
  <c r="Q65" i="1"/>
  <c r="T41" i="2"/>
  <c r="M119" i="1"/>
  <c r="Q81" i="1"/>
  <c r="S108" i="1"/>
  <c r="Q100" i="1"/>
  <c r="M48" i="1"/>
  <c r="T35" i="2"/>
  <c r="M109" i="1"/>
  <c r="M53" i="1"/>
  <c r="Q19" i="1"/>
  <c r="Q43" i="1"/>
  <c r="S114" i="1"/>
  <c r="M69" i="1"/>
  <c r="M80" i="1"/>
  <c r="M46" i="1"/>
  <c r="Q83" i="1"/>
  <c r="Q10" i="2"/>
  <c r="M16" i="1"/>
  <c r="M22" i="1"/>
  <c r="E10" i="2"/>
  <c r="M12" i="1"/>
  <c r="Q47" i="1"/>
  <c r="M64" i="1"/>
  <c r="Q117" i="1"/>
  <c r="Q84" i="1"/>
  <c r="Q113" i="1"/>
  <c r="M18" i="1"/>
  <c r="W10" i="2"/>
  <c r="M84" i="1"/>
  <c r="Q108" i="1"/>
  <c r="Q22" i="1"/>
  <c r="Q95" i="1"/>
</calcChain>
</file>

<file path=xl/sharedStrings.xml><?xml version="1.0" encoding="utf-8"?>
<sst xmlns="http://schemas.openxmlformats.org/spreadsheetml/2006/main" count="380" uniqueCount="143">
  <si>
    <t>Open:</t>
  </si>
  <si>
    <t>High:</t>
  </si>
  <si>
    <t>Low:</t>
  </si>
  <si>
    <t>% NC</t>
  </si>
  <si>
    <t>NC</t>
  </si>
  <si>
    <t>Volume</t>
  </si>
  <si>
    <t>Symbol:</t>
  </si>
  <si>
    <t>New York:</t>
  </si>
  <si>
    <t xml:space="preserve">  Copyright © 2015, CQG</t>
  </si>
  <si>
    <t>Last:</t>
  </si>
  <si>
    <t>Period:</t>
  </si>
  <si>
    <t>Symbol</t>
  </si>
  <si>
    <t>Description</t>
  </si>
  <si>
    <t>If you see "Volume" then the current traded volume for for that ETF is exceeding the 10-day moving average of the volume.</t>
  </si>
  <si>
    <t>You can enter in a symbol and period for a chart of the last 40 bars.</t>
  </si>
  <si>
    <t xml:space="preserve">  Designed by Thom Hartle</t>
  </si>
  <si>
    <t>Enter in the symbol. CQG will get the long description</t>
  </si>
  <si>
    <t>CQG Markets Ranked Dashboard</t>
  </si>
  <si>
    <t>Top Twenty by Percentage Net Change</t>
  </si>
  <si>
    <t>Bottom Twenty by Percentage Net Change</t>
  </si>
  <si>
    <t>EP</t>
  </si>
  <si>
    <t>S.US.SPY</t>
  </si>
  <si>
    <t>S.US.GDX</t>
  </si>
  <si>
    <t>S.US.EEM</t>
  </si>
  <si>
    <t>S.US.VXX</t>
  </si>
  <si>
    <t>S.US.NUGT</t>
  </si>
  <si>
    <t>S.US.EWJ</t>
  </si>
  <si>
    <t>S.US.XLF</t>
  </si>
  <si>
    <t>S.US.IWM</t>
  </si>
  <si>
    <t>S.US.USO</t>
  </si>
  <si>
    <t>S.US.DGAZ</t>
  </si>
  <si>
    <t>S.US.FXI</t>
  </si>
  <si>
    <t>S.US.EWG</t>
  </si>
  <si>
    <t>S.US.IYR</t>
  </si>
  <si>
    <t>S.US.GDXJ</t>
  </si>
  <si>
    <t>S.US.VWO</t>
  </si>
  <si>
    <t>S.US.EWZ</t>
  </si>
  <si>
    <t>S.US.TZA</t>
  </si>
  <si>
    <t>S.US.XLE</t>
  </si>
  <si>
    <t>S.US.UVXY</t>
  </si>
  <si>
    <t>S.US.XLU</t>
  </si>
  <si>
    <t>S.US.RSX</t>
  </si>
  <si>
    <t>S.US.EFA</t>
  </si>
  <si>
    <t>S.US.TLT</t>
  </si>
  <si>
    <t>S.US.EWT</t>
  </si>
  <si>
    <t>S.US.SDS</t>
  </si>
  <si>
    <t>S.US.XOP</t>
  </si>
  <si>
    <t>S.US.OIH</t>
  </si>
  <si>
    <t>S.US.JNK</t>
  </si>
  <si>
    <t>S.US.KBE</t>
  </si>
  <si>
    <t>S.US.XLV</t>
  </si>
  <si>
    <t>S.US.GLD</t>
  </si>
  <si>
    <t>S.US.SPXU</t>
  </si>
  <si>
    <t>S.US.UCO</t>
  </si>
  <si>
    <t>S.US.XLK</t>
  </si>
  <si>
    <t>S.US.XLI</t>
  </si>
  <si>
    <t>S.US.JNUG</t>
  </si>
  <si>
    <t>S.US.OIL</t>
  </si>
  <si>
    <t>S.US.XLP</t>
  </si>
  <si>
    <t>S.US.DUST</t>
  </si>
  <si>
    <t>S.US.UNG</t>
  </si>
  <si>
    <t>S.US.DXJ</t>
  </si>
  <si>
    <t>S.US.VEA</t>
  </si>
  <si>
    <t>S.US.SH</t>
  </si>
  <si>
    <t>S.US.XLY</t>
  </si>
  <si>
    <t>S.US.KRE</t>
  </si>
  <si>
    <t>S.US.HYG</t>
  </si>
  <si>
    <t>S.US.TNA</t>
  </si>
  <si>
    <t>S.US.DIA</t>
  </si>
  <si>
    <t>S.US.JDST</t>
  </si>
  <si>
    <t>S.US.AMLP</t>
  </si>
  <si>
    <t>S.US.NGD</t>
  </si>
  <si>
    <t>S.US.XHB</t>
  </si>
  <si>
    <t>S.US.EWM</t>
  </si>
  <si>
    <t>S.US.HEDJ</t>
  </si>
  <si>
    <t>S.US.ITB</t>
  </si>
  <si>
    <t>S.US.SPXS</t>
  </si>
  <si>
    <t>S.US.LQD</t>
  </si>
  <si>
    <t>S.US.XME</t>
  </si>
  <si>
    <t>S.US.DBEF</t>
  </si>
  <si>
    <t>S.US.SMH</t>
  </si>
  <si>
    <t>S.US.VGK</t>
  </si>
  <si>
    <t>S.US.VNQ</t>
  </si>
  <si>
    <t>S.US.GSAT</t>
  </si>
  <si>
    <t>S.US.SSO</t>
  </si>
  <si>
    <t>S.US.EPI</t>
  </si>
  <si>
    <t>S.US.IEMG</t>
  </si>
  <si>
    <t>S.US.QID</t>
  </si>
  <si>
    <t>S.US.UPRO</t>
  </si>
  <si>
    <t>S.US.XLB</t>
  </si>
  <si>
    <t>S.US.BTG</t>
  </si>
  <si>
    <t>S.US.LNG</t>
  </si>
  <si>
    <t>S.US.IVV</t>
  </si>
  <si>
    <t>S.US.SLV</t>
  </si>
  <si>
    <t>S.US.FAS</t>
  </si>
  <si>
    <t>S.US.PTN</t>
  </si>
  <si>
    <t>S.US.EZU</t>
  </si>
  <si>
    <t>S.US.EWH</t>
  </si>
  <si>
    <t>S.US.EWY</t>
  </si>
  <si>
    <t>S.US.VOO</t>
  </si>
  <si>
    <t>S.US.TBT</t>
  </si>
  <si>
    <t>S.US.XRT</t>
  </si>
  <si>
    <t>S.US.PIN</t>
  </si>
  <si>
    <t>S.US.DBC</t>
  </si>
  <si>
    <t>S.US.ASHR</t>
  </si>
  <si>
    <t>S.US.FEZ</t>
  </si>
  <si>
    <t>S.US.VTI</t>
  </si>
  <si>
    <t>S.US.EWA</t>
  </si>
  <si>
    <t>S.US.EWU</t>
  </si>
  <si>
    <t>S.US.FAZ</t>
  </si>
  <si>
    <t>S.US.EMLC</t>
  </si>
  <si>
    <t>S.US.BKLN</t>
  </si>
  <si>
    <t>S.US.SCHE</t>
  </si>
  <si>
    <t>S.US.XBI</t>
  </si>
  <si>
    <t>S.US.QLD</t>
  </si>
  <si>
    <t>S.US.PFF</t>
  </si>
  <si>
    <t>S.US.AGG</t>
  </si>
  <si>
    <t>S.US.MDY</t>
  </si>
  <si>
    <t>S.US.BAA</t>
  </si>
  <si>
    <t>S.US.SPLV</t>
  </si>
  <si>
    <t>S.US.NG</t>
  </si>
  <si>
    <t>S.US.AMJ</t>
  </si>
  <si>
    <t>S.US.IAU</t>
  </si>
  <si>
    <t>S.US.SPXL</t>
  </si>
  <si>
    <t>S.US.EWW</t>
  </si>
  <si>
    <t>S.US.DOG</t>
  </si>
  <si>
    <t>S.US.FXR</t>
  </si>
  <si>
    <t>S.US.SRTY</t>
  </si>
  <si>
    <t>S.US.APP</t>
  </si>
  <si>
    <t>S.US.NOG</t>
  </si>
  <si>
    <t>S.US.IWD</t>
  </si>
  <si>
    <t>S.US.ERX</t>
  </si>
  <si>
    <t>S.US.DWTI</t>
  </si>
  <si>
    <t>S.US.SCHF</t>
  </si>
  <si>
    <t>S.US.EWC</t>
  </si>
  <si>
    <t>S.US.RUSL</t>
  </si>
  <si>
    <t>S.US.PGX</t>
  </si>
  <si>
    <t>S.US.DXD</t>
  </si>
  <si>
    <t>S.US.SCO</t>
  </si>
  <si>
    <t>S.US.ONVO</t>
  </si>
  <si>
    <t>S.US.FXU</t>
  </si>
  <si>
    <t>S.US.SJNK</t>
  </si>
  <si>
    <t>S.BA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</si>
</sst>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1"/>
      <color rgb="FF00000F"/>
      <name val="Century Gothic"/>
      <family val="2"/>
    </font>
    <font>
      <sz val="14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rgb="FF00000F"/>
        </stop>
        <stop position="0.5">
          <color rgb="FF000032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horizontal="center" vertical="center" shrinkToFit="1"/>
    </xf>
    <xf numFmtId="0" fontId="1" fillId="2" borderId="9" xfId="0" applyFont="1" applyFill="1" applyBorder="1" applyAlignment="1">
      <alignment horizontal="right" shrinkToFit="1"/>
    </xf>
    <xf numFmtId="0" fontId="1" fillId="2" borderId="7" xfId="0" applyFont="1" applyFill="1" applyBorder="1" applyAlignment="1">
      <alignment horizontal="center" shrinkToFit="1"/>
    </xf>
    <xf numFmtId="2" fontId="1" fillId="2" borderId="11" xfId="0" applyNumberFormat="1" applyFont="1" applyFill="1" applyBorder="1" applyAlignment="1">
      <alignment horizontal="center" shrinkToFit="1"/>
    </xf>
    <xf numFmtId="2" fontId="1" fillId="2" borderId="7" xfId="0" applyNumberFormat="1" applyFont="1" applyFill="1" applyBorder="1" applyAlignment="1">
      <alignment horizontal="center" shrinkToFit="1"/>
    </xf>
    <xf numFmtId="10" fontId="1" fillId="2" borderId="7" xfId="0" applyNumberFormat="1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" shrinkToFit="1"/>
    </xf>
    <xf numFmtId="0" fontId="1" fillId="2" borderId="8" xfId="0" applyFont="1" applyFill="1" applyBorder="1"/>
    <xf numFmtId="0" fontId="1" fillId="2" borderId="0" xfId="0" applyFont="1" applyFill="1" applyBorder="1"/>
    <xf numFmtId="0" fontId="1" fillId="2" borderId="3" xfId="0" applyFont="1" applyFill="1" applyBorder="1" applyAlignment="1">
      <alignment shrinkToFit="1"/>
    </xf>
    <xf numFmtId="0" fontId="1" fillId="2" borderId="12" xfId="0" applyFont="1" applyFill="1" applyBorder="1" applyAlignment="1">
      <alignment shrinkToFit="1"/>
    </xf>
    <xf numFmtId="0" fontId="1" fillId="2" borderId="6" xfId="0" applyFont="1" applyFill="1" applyBorder="1" applyAlignment="1">
      <alignment shrinkToFit="1"/>
    </xf>
    <xf numFmtId="0" fontId="1" fillId="2" borderId="12" xfId="0" applyFont="1" applyFill="1" applyBorder="1"/>
    <xf numFmtId="0" fontId="1" fillId="2" borderId="1" xfId="0" applyFont="1" applyFill="1" applyBorder="1" applyAlignment="1">
      <alignment shrinkToFit="1"/>
    </xf>
    <xf numFmtId="0" fontId="1" fillId="2" borderId="8" xfId="0" applyFont="1" applyFill="1" applyBorder="1" applyAlignment="1">
      <alignment shrinkToFit="1"/>
    </xf>
    <xf numFmtId="0" fontId="1" fillId="2" borderId="4" xfId="0" applyFont="1" applyFill="1" applyBorder="1" applyAlignment="1">
      <alignment shrinkToFit="1"/>
    </xf>
    <xf numFmtId="2" fontId="1" fillId="4" borderId="11" xfId="0" applyNumberFormat="1" applyFont="1" applyFill="1" applyBorder="1" applyAlignment="1">
      <alignment horizontal="center" shrinkToFit="1"/>
    </xf>
    <xf numFmtId="2" fontId="1" fillId="4" borderId="10" xfId="0" applyNumberFormat="1" applyFont="1" applyFill="1" applyBorder="1" applyAlignment="1">
      <alignment horizontal="center" shrinkToFit="1"/>
    </xf>
    <xf numFmtId="0" fontId="1" fillId="4" borderId="9" xfId="0" applyFont="1" applyFill="1" applyBorder="1" applyAlignment="1">
      <alignment horizontal="right" shrinkToFit="1"/>
    </xf>
    <xf numFmtId="2" fontId="1" fillId="4" borderId="10" xfId="0" applyNumberFormat="1" applyFont="1" applyFill="1" applyBorder="1" applyAlignment="1" applyProtection="1">
      <alignment horizontal="center" shrinkToFit="1"/>
      <protection locked="0"/>
    </xf>
    <xf numFmtId="0" fontId="0" fillId="6" borderId="0" xfId="0" applyFill="1"/>
    <xf numFmtId="10" fontId="0" fillId="6" borderId="0" xfId="0" applyNumberFormat="1" applyFill="1"/>
    <xf numFmtId="1" fontId="0" fillId="6" borderId="0" xfId="0" applyNumberFormat="1" applyFill="1"/>
    <xf numFmtId="1" fontId="2" fillId="6" borderId="0" xfId="0" applyNumberFormat="1" applyFont="1" applyFill="1"/>
    <xf numFmtId="2" fontId="0" fillId="6" borderId="0" xfId="0" applyNumberFormat="1" applyFill="1"/>
    <xf numFmtId="14" fontId="0" fillId="6" borderId="0" xfId="0" quotePrefix="1" applyNumberFormat="1" applyFill="1"/>
    <xf numFmtId="0" fontId="1" fillId="6" borderId="0" xfId="0" applyFont="1" applyFill="1"/>
    <xf numFmtId="0" fontId="1" fillId="6" borderId="7" xfId="0" applyFont="1" applyFill="1" applyBorder="1"/>
    <xf numFmtId="0" fontId="1" fillId="4" borderId="10" xfId="0" applyNumberFormat="1" applyFont="1" applyFill="1" applyBorder="1" applyAlignment="1" applyProtection="1">
      <alignment horizontal="center" shrinkToFit="1"/>
      <protection locked="0"/>
    </xf>
    <xf numFmtId="0" fontId="6" fillId="2" borderId="0" xfId="0" applyFont="1" applyFill="1" applyProtection="1">
      <protection locked="0"/>
    </xf>
    <xf numFmtId="0" fontId="1" fillId="4" borderId="7" xfId="0" applyFont="1" applyFill="1" applyBorder="1" applyAlignment="1">
      <alignment horizontal="center" vertical="center" shrinkToFit="1"/>
    </xf>
    <xf numFmtId="2" fontId="4" fillId="5" borderId="1" xfId="0" applyNumberFormat="1" applyFont="1" applyFill="1" applyBorder="1" applyAlignment="1">
      <alignment horizontal="center" vertical="center" shrinkToFit="1"/>
    </xf>
    <xf numFmtId="2" fontId="4" fillId="5" borderId="2" xfId="0" applyNumberFormat="1" applyFont="1" applyFill="1" applyBorder="1" applyAlignment="1">
      <alignment horizontal="center" vertical="center" shrinkToFit="1"/>
    </xf>
    <xf numFmtId="2" fontId="4" fillId="5" borderId="4" xfId="0" applyNumberFormat="1" applyFont="1" applyFill="1" applyBorder="1" applyAlignment="1">
      <alignment horizontal="center" vertical="center" shrinkToFit="1"/>
    </xf>
    <xf numFmtId="2" fontId="4" fillId="5" borderId="5" xfId="0" applyNumberFormat="1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right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0" xfId="0" applyNumberFormat="1" applyFont="1" applyFill="1" applyBorder="1" applyAlignment="1">
      <alignment horizontal="center" shrinkToFit="1"/>
    </xf>
  </cellXfs>
  <cellStyles count="1">
    <cellStyle name="Normal" xfId="0" builtinId="0"/>
  </cellStyles>
  <dxfs count="40"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ED3D3D"/>
      <color rgb="FF000032"/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4688042</v>
        <stp/>
        <stp>ContractData</stp>
        <stp>S.US.ASHR</stp>
        <stp>T_CVol</stp>
        <stp/>
        <stp>T</stp>
        <tr r="O103" s="1"/>
        <tr r="D84" s="1"/>
      </tp>
      <tp>
        <v>25.2</v>
        <stp/>
        <stp>ContractData</stp>
        <stp>S.US.VXX</stp>
        <stp>LastQuoteToday</stp>
        <stp/>
        <stp>T</stp>
        <tr r="AC36" s="2"/>
      </tp>
      <tp>
        <v>13.07</v>
        <stp/>
        <stp>ContractData</stp>
        <stp>S.US.GDX</stp>
        <stp>LastQuoteToday</stp>
        <stp/>
        <stp>T</stp>
        <tr r="Q36" s="2"/>
      </tp>
      <tp>
        <v>25.03</v>
        <stp/>
        <stp>ContractData</stp>
        <stp>S.US.ERX</stp>
        <stp>LastQuoteToday</stp>
        <stp/>
        <stp>T</stp>
        <tr r="T5" s="2"/>
      </tp>
      <tp>
        <v>15796781</v>
        <stp/>
        <stp>ContractData</stp>
        <stp>S.US.SPXS</stp>
        <stp>T_CVol</stp>
        <stp/>
        <stp>T</stp>
        <tr r="O116" s="1"/>
        <tr r="D56" s="1"/>
      </tp>
      <tp>
        <v>9524902</v>
        <stp/>
        <stp>ContractData</stp>
        <stp>S.US.AMLP</stp>
        <stp>T_CVol</stp>
        <stp/>
        <stp>T</stp>
        <tr r="O84" s="1"/>
        <tr r="D50" s="1"/>
      </tp>
      <tp>
        <v>13.38</v>
        <stp/>
        <stp>ContractData</stp>
        <stp>S.US.FAZ</stp>
        <stp>LastQuoteToday</stp>
        <stp/>
        <stp>T</stp>
        <tr r="H42" s="2"/>
      </tp>
      <tp t="s">
        <v>E-Mini S&amp;P 500, Sep 15</v>
        <stp/>
        <stp>ContractData</stp>
        <stp>EP</stp>
        <stp>LongDescription</stp>
        <stp/>
        <stp>T</stp>
        <tr r="AE1" s="1"/>
      </tp>
      <tp>
        <v>2276934</v>
        <stp/>
        <stp>ContractData</stp>
        <stp>S.US.SPLV</stp>
        <stp>T_CVol</stp>
        <stp/>
        <stp>T</stp>
        <tr r="O14" s="1"/>
        <tr r="D100" s="1"/>
      </tp>
    </main>
    <main first="cqg.rtd">
      <tp>
        <v>56608428</v>
        <stp/>
        <stp>ContractData</stp>
        <stp>S.US.NUGT</stp>
        <stp>T_CVol</stp>
        <stp/>
        <stp>T</stp>
        <tr r="O121" s="1"/>
        <tr r="D5" s="1"/>
      </tp>
      <tp>
        <v>3609094</v>
        <stp/>
        <stp>ContractData</stp>
        <stp>S.US.JDST</stp>
        <stp>T_CVol</stp>
        <stp/>
        <stp>T</stp>
        <tr r="O2" s="1"/>
        <tr r="D49" s="1"/>
      </tp>
      <tp>
        <v>4273215</v>
        <stp/>
        <stp>ContractData</stp>
        <stp>S.US.GSAT</stp>
        <stp>T_CVol</stp>
        <stp/>
        <stp>T</stp>
        <tr r="O17" s="1"/>
        <tr r="D63" s="1"/>
      </tp>
      <tp>
        <v>4179988</v>
        <stp/>
        <stp>ContractData</stp>
        <stp>S.US.DUST</stp>
        <stp>T_CVol</stp>
        <stp/>
        <stp>T</stp>
        <tr r="O1" s="1"/>
        <tr r="D39" s="1"/>
      </tp>
      <tp>
        <v>13183332</v>
        <stp/>
        <stp>ContractData</stp>
        <stp>S.US.SPXU</stp>
        <stp>T_CVol</stp>
        <stp/>
        <stp>T</stp>
        <tr r="O117" s="1"/>
        <tr r="D32" s="1"/>
      </tp>
      <tp>
        <v>1887.25</v>
        <stp/>
        <stp>StudyData</stp>
        <stp>EP</stp>
        <stp>Bar</stp>
        <stp/>
        <stp>Open</stp>
        <stp>5</stp>
        <stp>-39</stp>
        <stp/>
        <stp/>
        <stp/>
        <stp>False</stp>
        <tr r="AA41" s="1"/>
        <tr r="AA41" s="1"/>
      </tp>
      <tp>
        <v>1887.75</v>
        <stp/>
        <stp>StudyData</stp>
        <stp>EP</stp>
        <stp>Bar</stp>
        <stp/>
        <stp>Open</stp>
        <stp>5</stp>
        <stp>-38</stp>
        <stp/>
        <stp/>
        <stp/>
        <stp>False</stp>
        <tr r="AA40" s="1"/>
        <tr r="AA40" s="1"/>
      </tp>
      <tp>
        <v>1884</v>
        <stp/>
        <stp>StudyData</stp>
        <stp>EP</stp>
        <stp>Bar</stp>
        <stp/>
        <stp>Open</stp>
        <stp>5</stp>
        <stp>-31</stp>
        <stp/>
        <stp/>
        <stp/>
        <stp>False</stp>
        <tr r="AA33" s="1"/>
        <tr r="AA33" s="1"/>
      </tp>
      <tp>
        <v>1882.25</v>
        <stp/>
        <stp>StudyData</stp>
        <stp>EP</stp>
        <stp>Bar</stp>
        <stp/>
        <stp>Open</stp>
        <stp>5</stp>
        <stp>-30</stp>
        <stp/>
        <stp/>
        <stp/>
        <stp>False</stp>
        <tr r="AA32" s="1"/>
        <tr r="AA32" s="1"/>
      </tp>
      <tp>
        <v>1885.25</v>
        <stp/>
        <stp>StudyData</stp>
        <stp>EP</stp>
        <stp>Bar</stp>
        <stp/>
        <stp>Open</stp>
        <stp>5</stp>
        <stp>-33</stp>
        <stp/>
        <stp/>
        <stp/>
        <stp>False</stp>
        <tr r="AA35" s="1"/>
        <tr r="AA35" s="1"/>
      </tp>
      <tp>
        <v>1888.25</v>
        <stp/>
        <stp>StudyData</stp>
        <stp>EP</stp>
        <stp>Bar</stp>
        <stp/>
        <stp>Open</stp>
        <stp>5</stp>
        <stp>-32</stp>
        <stp/>
        <stp/>
        <stp/>
        <stp>False</stp>
        <tr r="AA34" s="1"/>
        <tr r="AA34" s="1"/>
      </tp>
      <tp>
        <v>1883.75</v>
        <stp/>
        <stp>StudyData</stp>
        <stp>EP</stp>
        <stp>Bar</stp>
        <stp/>
        <stp>Open</stp>
        <stp>5</stp>
        <stp>-35</stp>
        <stp/>
        <stp/>
        <stp/>
        <stp>False</stp>
        <tr r="AA37" s="1"/>
        <tr r="AA37" s="1"/>
      </tp>
      <tp>
        <v>1885.5</v>
        <stp/>
        <stp>StudyData</stp>
        <stp>EP</stp>
        <stp>Bar</stp>
        <stp/>
        <stp>Open</stp>
        <stp>5</stp>
        <stp>-34</stp>
        <stp/>
        <stp/>
        <stp/>
        <stp>False</stp>
        <tr r="AA36" s="1"/>
        <tr r="AA36" s="1"/>
      </tp>
      <tp>
        <v>1887.5</v>
        <stp/>
        <stp>StudyData</stp>
        <stp>EP</stp>
        <stp>Bar</stp>
        <stp/>
        <stp>Open</stp>
        <stp>5</stp>
        <stp>-37</stp>
        <stp/>
        <stp/>
        <stp/>
        <stp>False</stp>
        <tr r="AA39" s="1"/>
        <tr r="AA39" s="1"/>
      </tp>
      <tp>
        <v>1887.25</v>
        <stp/>
        <stp>StudyData</stp>
        <stp>EP</stp>
        <stp>Bar</stp>
        <stp/>
        <stp>Open</stp>
        <stp>5</stp>
        <stp>-36</stp>
        <stp/>
        <stp/>
        <stp/>
        <stp>False</stp>
        <tr r="AA38" s="1"/>
        <tr r="AA38" s="1"/>
      </tp>
      <tp>
        <v>1889.5</v>
        <stp/>
        <stp>StudyData</stp>
        <stp>EP</stp>
        <stp>Bar</stp>
        <stp/>
        <stp>High</stp>
        <stp>5</stp>
        <stp>-40</stp>
        <stp/>
        <stp/>
        <stp/>
        <stp>False</stp>
        <tr r="AB42" s="1"/>
        <tr r="AB42" s="1"/>
      </tp>
      <tp>
        <v>1886.25</v>
        <stp/>
        <stp>StudyData</stp>
        <stp>EP</stp>
        <stp>Bar</stp>
        <stp/>
        <stp>High</stp>
        <stp>5</stp>
        <stp>-41</stp>
        <stp/>
        <stp/>
        <stp/>
        <stp>False</stp>
        <tr r="AB43" s="1"/>
        <tr r="AB43" s="1"/>
      </tp>
      <tp>
        <v>1894.5</v>
        <stp/>
        <stp>StudyData</stp>
        <stp>EP</stp>
        <stp>Bar</stp>
        <stp/>
        <stp>High</stp>
        <stp>5</stp>
        <stp>-42</stp>
        <stp/>
        <stp/>
        <stp/>
        <stp>False</stp>
        <tr r="AB44" s="1"/>
        <tr r="AB44" s="1"/>
      </tp>
      <tp>
        <v>1895.5</v>
        <stp/>
        <stp>StudyData</stp>
        <stp>EP</stp>
        <stp>Bar</stp>
        <stp/>
        <stp>High</stp>
        <stp>5</stp>
        <stp>-43</stp>
        <stp/>
        <stp/>
        <stp/>
        <stp>False</stp>
        <tr r="AB45" s="1"/>
        <tr r="AB45" s="1"/>
      </tp>
      <tp>
        <v>1896.75</v>
        <stp/>
        <stp>StudyData</stp>
        <stp>EP</stp>
        <stp>Bar</stp>
        <stp/>
        <stp>High</stp>
        <stp>5</stp>
        <stp>-44</stp>
        <stp/>
        <stp/>
        <stp/>
        <stp>False</stp>
        <tr r="AB46" s="1"/>
        <tr r="AB46" s="1"/>
      </tp>
      <tp>
        <v>1895.5</v>
        <stp/>
        <stp>StudyData</stp>
        <stp>EP</stp>
        <stp>Bar</stp>
        <stp/>
        <stp>High</stp>
        <stp>5</stp>
        <stp>-45</stp>
        <stp/>
        <stp/>
        <stp/>
        <stp>False</stp>
        <tr r="AB47" s="1"/>
        <tr r="AB47" s="1"/>
      </tp>
      <tp>
        <v>3040595</v>
        <stp/>
        <stp>ContractData</stp>
        <stp>S.US.DGAZ</stp>
        <stp>T_CVol</stp>
        <stp/>
        <stp>T</stp>
        <tr r="O72" s="1"/>
        <tr r="D10" s="1"/>
      </tp>
      <tp>
        <v>0.17</v>
        <stp/>
        <stp>ContractData</stp>
        <stp>S.US.APP</stp>
        <stp>LastQuoteToday</stp>
        <stp/>
        <stp>T</stp>
        <tr r="AC42" s="2"/>
      </tp>
      <tp>
        <v>1876.25</v>
        <stp/>
        <stp>StudyData</stp>
        <stp>EP</stp>
        <stp>Bar</stp>
        <stp/>
        <stp>Open</stp>
        <stp>5</stp>
        <stp>-29</stp>
        <stp/>
        <stp/>
        <stp/>
        <stp>False</stp>
        <tr r="AA31" s="1"/>
        <tr r="AA31" s="1"/>
      </tp>
      <tp>
        <v>1876.75</v>
        <stp/>
        <stp>StudyData</stp>
        <stp>EP</stp>
        <stp>Bar</stp>
        <stp/>
        <stp>Open</stp>
        <stp>5</stp>
        <stp>-28</stp>
        <stp/>
        <stp/>
        <stp/>
        <stp>False</stp>
        <tr r="AA30" s="1"/>
        <tr r="AA30" s="1"/>
      </tp>
      <tp>
        <v>1886.75</v>
        <stp/>
        <stp>StudyData</stp>
        <stp>EP</stp>
        <stp>Bar</stp>
        <stp/>
        <stp>Open</stp>
        <stp>5</stp>
        <stp>-21</stp>
        <stp/>
        <stp/>
        <stp/>
        <stp>False</stp>
        <tr r="AA23" s="1"/>
        <tr r="AA23" s="1"/>
      </tp>
      <tp>
        <v>1887.25</v>
        <stp/>
        <stp>StudyData</stp>
        <stp>EP</stp>
        <stp>Bar</stp>
        <stp/>
        <stp>Open</stp>
        <stp>5</stp>
        <stp>-20</stp>
        <stp/>
        <stp/>
        <stp/>
        <stp>False</stp>
        <tr r="AA22" s="1"/>
        <tr r="AA22" s="1"/>
      </tp>
      <tp>
        <v>1889.25</v>
        <stp/>
        <stp>StudyData</stp>
        <stp>EP</stp>
        <stp>Bar</stp>
        <stp/>
        <stp>Open</stp>
        <stp>5</stp>
        <stp>-23</stp>
        <stp/>
        <stp/>
        <stp/>
        <stp>False</stp>
        <tr r="AA25" s="1"/>
        <tr r="AA25" s="1"/>
      </tp>
      <tp>
        <v>1886.25</v>
        <stp/>
        <stp>StudyData</stp>
        <stp>EP</stp>
        <stp>Bar</stp>
        <stp/>
        <stp>Open</stp>
        <stp>5</stp>
        <stp>-22</stp>
        <stp/>
        <stp/>
        <stp/>
        <stp>False</stp>
        <tr r="AA24" s="1"/>
        <tr r="AA24" s="1"/>
      </tp>
      <tp>
        <v>1883.25</v>
        <stp/>
        <stp>StudyData</stp>
        <stp>EP</stp>
        <stp>Bar</stp>
        <stp/>
        <stp>Open</stp>
        <stp>5</stp>
        <stp>-25</stp>
        <stp/>
        <stp/>
        <stp/>
        <stp>False</stp>
        <tr r="AA27" s="1"/>
        <tr r="AA27" s="1"/>
      </tp>
      <tp>
        <v>1889.5</v>
        <stp/>
        <stp>StudyData</stp>
        <stp>EP</stp>
        <stp>Bar</stp>
        <stp/>
        <stp>Open</stp>
        <stp>5</stp>
        <stp>-24</stp>
        <stp/>
        <stp/>
        <stp/>
        <stp>False</stp>
        <tr r="AA26" s="1"/>
        <tr r="AA26" s="1"/>
      </tp>
      <tp>
        <v>1876.75</v>
        <stp/>
        <stp>StudyData</stp>
        <stp>EP</stp>
        <stp>Bar</stp>
        <stp/>
        <stp>Open</stp>
        <stp>5</stp>
        <stp>-27</stp>
        <stp/>
        <stp/>
        <stp/>
        <stp>False</stp>
        <tr r="AA29" s="1"/>
        <tr r="AA29" s="1"/>
      </tp>
      <tp>
        <v>1881</v>
        <stp/>
        <stp>StudyData</stp>
        <stp>EP</stp>
        <stp>Bar</stp>
        <stp/>
        <stp>Open</stp>
        <stp>5</stp>
        <stp>-26</stp>
        <stp/>
        <stp/>
        <stp/>
        <stp>False</stp>
        <tr r="AA28" s="1"/>
        <tr r="AA28" s="1"/>
      </tp>
      <tp>
        <v>2555197.7000000002</v>
        <stp/>
        <stp>StudyData</stp>
        <stp>S.US.SPXL</stp>
        <stp>MA</stp>
        <stp>InputChoice=Vol,MAType=Sim,Period=10</stp>
        <stp>MA</stp>
        <stp>D</stp>
        <stp/>
        <stp>all</stp>
        <stp/>
        <stp/>
        <stp/>
        <stp>T</stp>
        <tr r="P5" s="1"/>
        <tr r="F104" s="1"/>
      </tp>
      <tp>
        <v>9230678.1999999993</v>
        <stp/>
        <stp>StudyData</stp>
        <stp>S.US.SPXS</stp>
        <stp>MA</stp>
        <stp>InputChoice=Vol,MAType=Sim,Period=10</stp>
        <stp>MA</stp>
        <stp>D</stp>
        <stp/>
        <stp>all</stp>
        <stp/>
        <stp/>
        <stp/>
        <stp>T</stp>
        <tr r="P116" s="1"/>
        <tr r="F56" s="1"/>
      </tp>
      <tp>
        <v>9722979.8000000007</v>
        <stp/>
        <stp>StudyData</stp>
        <stp>S.US.SPXU</stp>
        <stp>MA</stp>
        <stp>InputChoice=Vol,MAType=Sim,Period=10</stp>
        <stp>MA</stp>
        <stp>D</stp>
        <stp/>
        <stp>all</stp>
        <stp/>
        <stp/>
        <stp/>
        <stp>T</stp>
        <tr r="P117" s="1"/>
        <tr r="F32" s="1"/>
      </tp>
      <tp>
        <v>2735767.2</v>
        <stp/>
        <stp>StudyData</stp>
        <stp>S.US.SPLV</stp>
        <stp>MA</stp>
        <stp>InputChoice=Vol,MAType=Sim,Period=10</stp>
        <stp>MA</stp>
        <stp>D</stp>
        <stp/>
        <stp>all</stp>
        <stp/>
        <stp/>
        <stp/>
        <stp>T</stp>
        <tr r="P14" s="1"/>
        <tr r="F100" s="1"/>
      </tp>
      <tp>
        <v>1245090.8999999999</v>
        <stp/>
        <stp>StudyData</stp>
        <stp>S.US.SRTY</stp>
        <stp>MA</stp>
        <stp>InputChoice=Vol,MAType=Sim,Period=10</stp>
        <stp>MA</stp>
        <stp>D</stp>
        <stp/>
        <stp>all</stp>
        <stp/>
        <stp/>
        <stp/>
        <stp>T</stp>
        <tr r="P105" s="1"/>
        <tr r="F108" s="1"/>
      </tp>
      <tp>
        <v>2563161.1</v>
        <stp/>
        <stp>StudyData</stp>
        <stp>S.US.SCHF</stp>
        <stp>MA</stp>
        <stp>InputChoice=Vol,MAType=Sim,Period=10</stp>
        <stp>MA</stp>
        <stp>D</stp>
        <stp/>
        <stp>all</stp>
        <stp/>
        <stp/>
        <stp/>
        <stp>T</stp>
        <tr r="P56" s="1"/>
        <tr r="F114" s="1"/>
      </tp>
      <tp>
        <v>1056193.8</v>
        <stp/>
        <stp>StudyData</stp>
        <stp>S.US.SCHE</stp>
        <stp>MA</stp>
        <stp>InputChoice=Vol,MAType=Sim,Period=10</stp>
        <stp>MA</stp>
        <stp>D</stp>
        <stp/>
        <stp>all</stp>
        <stp/>
        <stp/>
        <stp/>
        <stp>T</stp>
        <tr r="P37" s="1"/>
        <tr r="F92" s="1"/>
      </tp>
      <tp>
        <v>1509123.9</v>
        <stp/>
        <stp>StudyData</stp>
        <stp>S.US.SJNK</stp>
        <stp>MA</stp>
        <stp>InputChoice=Vol,MAType=Sim,Period=10</stp>
        <stp>MA</stp>
        <stp>D</stp>
        <stp/>
        <stp>all</stp>
        <stp/>
        <stp/>
        <stp/>
        <stp>T</stp>
        <tr r="P80" s="1"/>
        <tr r="F122" s="1"/>
      </tp>
      <tp>
        <v>1894.5</v>
        <stp/>
        <stp>StudyData</stp>
        <stp>EP</stp>
        <stp>Bar</stp>
        <stp/>
        <stp>Open</stp>
        <stp>5</stp>
        <stp>-19</stp>
        <stp/>
        <stp/>
        <stp/>
        <stp>False</stp>
        <tr r="AA21" s="1"/>
        <tr r="AA21" s="1"/>
      </tp>
      <tp>
        <v>1897.75</v>
        <stp/>
        <stp>StudyData</stp>
        <stp>EP</stp>
        <stp>Bar</stp>
        <stp/>
        <stp>Open</stp>
        <stp>5</stp>
        <stp>-18</stp>
        <stp/>
        <stp/>
        <stp/>
        <stp>False</stp>
        <tr r="AA20" s="1"/>
        <tr r="AA20" s="1"/>
      </tp>
      <tp>
        <v>1901.5</v>
        <stp/>
        <stp>StudyData</stp>
        <stp>EP</stp>
        <stp>Bar</stp>
        <stp/>
        <stp>Open</stp>
        <stp>5</stp>
        <stp>-11</stp>
        <stp/>
        <stp/>
        <stp/>
        <stp>False</stp>
        <tr r="AA13" s="1"/>
        <tr r="AA13" s="1"/>
      </tp>
      <tp>
        <v>1904.5</v>
        <stp/>
        <stp>StudyData</stp>
        <stp>EP</stp>
        <stp>Bar</stp>
        <stp/>
        <stp>Open</stp>
        <stp>5</stp>
        <stp>-10</stp>
        <stp/>
        <stp/>
        <stp/>
        <stp>False</stp>
        <tr r="AA12" s="1"/>
        <tr r="AA12" s="1"/>
      </tp>
      <tp>
        <v>1902.25</v>
        <stp/>
        <stp>StudyData</stp>
        <stp>EP</stp>
        <stp>Bar</stp>
        <stp/>
        <stp>Open</stp>
        <stp>5</stp>
        <stp>-13</stp>
        <stp/>
        <stp/>
        <stp/>
        <stp>False</stp>
        <tr r="AA15" s="1"/>
        <tr r="AA15" s="1"/>
      </tp>
      <tp>
        <v>1904.75</v>
        <stp/>
        <stp>StudyData</stp>
        <stp>EP</stp>
        <stp>Bar</stp>
        <stp/>
        <stp>Open</stp>
        <stp>5</stp>
        <stp>-12</stp>
        <stp/>
        <stp/>
        <stp/>
        <stp>False</stp>
        <tr r="AA14" s="1"/>
        <tr r="AA14" s="1"/>
      </tp>
      <tp>
        <v>1900.25</v>
        <stp/>
        <stp>StudyData</stp>
        <stp>EP</stp>
        <stp>Bar</stp>
        <stp/>
        <stp>Open</stp>
        <stp>5</stp>
        <stp>-15</stp>
        <stp/>
        <stp/>
        <stp/>
        <stp>False</stp>
        <tr r="AA17" s="1"/>
        <tr r="AA17" s="1"/>
      </tp>
      <tp>
        <v>1898.75</v>
        <stp/>
        <stp>StudyData</stp>
        <stp>EP</stp>
        <stp>Bar</stp>
        <stp/>
        <stp>Open</stp>
        <stp>5</stp>
        <stp>-14</stp>
        <stp/>
        <stp/>
        <stp/>
        <stp>False</stp>
        <tr r="AA16" s="1"/>
        <tr r="AA16" s="1"/>
      </tp>
      <tp>
        <v>1897</v>
        <stp/>
        <stp>StudyData</stp>
        <stp>EP</stp>
        <stp>Bar</stp>
        <stp/>
        <stp>Open</stp>
        <stp>5</stp>
        <stp>-17</stp>
        <stp/>
        <stp/>
        <stp/>
        <stp>False</stp>
        <tr r="AA19" s="1"/>
        <tr r="AA19" s="1"/>
      </tp>
      <tp>
        <v>1903.25</v>
        <stp/>
        <stp>StudyData</stp>
        <stp>EP</stp>
        <stp>Bar</stp>
        <stp/>
        <stp>Open</stp>
        <stp>5</stp>
        <stp>-16</stp>
        <stp/>
        <stp/>
        <stp/>
        <stp>False</stp>
        <tr r="AA18" s="1"/>
        <tr r="AA18" s="1"/>
      </tp>
      <tp>
        <v>1293314.8</v>
        <stp/>
        <stp>StudyData</stp>
        <stp>S.US.RUSL</stp>
        <stp>MA</stp>
        <stp>InputChoice=Vol,MAType=Sim,Period=10</stp>
        <stp>MA</stp>
        <stp>D</stp>
        <stp/>
        <stp>all</stp>
        <stp/>
        <stp/>
        <stp/>
        <stp>T</stp>
        <tr r="P3" s="1"/>
        <tr r="F116" s="1"/>
      </tp>
      <tp>
        <v>28192423</v>
        <stp/>
        <stp>ContractData</stp>
        <stp>S.US.UVXY</stp>
        <stp>T_CVol</stp>
        <stp/>
        <stp>T</stp>
        <tr r="O119" s="1"/>
        <tr r="D19" s="1"/>
      </tp>
      <tp>
        <v>23.88</v>
        <stp/>
        <stp>ContractData</stp>
        <stp>S.US.SDS</stp>
        <stp>LastQuoteToday</stp>
        <stp/>
        <stp>T</stp>
        <tr r="W36" s="2"/>
      </tp>
      <tp>
        <v>25.63</v>
        <stp/>
        <stp>ContractData</stp>
        <stp>S.US.FAS</stp>
        <stp>LastQuoteToday</stp>
        <stp/>
        <stp>T</stp>
        <tr r="W5" s="2"/>
      </tp>
      <tp>
        <v>1154974</v>
        <stp/>
        <stp>ContractData</stp>
        <stp>S.US.SRTY</stp>
        <stp>T_CVol</stp>
        <stp/>
        <stp>T</stp>
        <tr r="O105" s="1"/>
        <tr r="D108" s="1"/>
      </tp>
      <tp>
        <v>5051014.4000000004</v>
        <stp/>
        <stp>StudyData</stp>
        <stp>S.US.UPRO</stp>
        <stp>MA</stp>
        <stp>InputChoice=Vol,MAType=Sim,Period=10</stp>
        <stp>MA</stp>
        <stp>D</stp>
        <stp/>
        <stp>all</stp>
        <stp/>
        <stp/>
        <stp/>
        <stp>T</stp>
        <tr r="P4" s="1"/>
        <tr r="F68" s="1"/>
      </tp>
      <tp>
        <v>22303394.699999999</v>
        <stp/>
        <stp>StudyData</stp>
        <stp>S.US.UVXY</stp>
        <stp>MA</stp>
        <stp>InputChoice=Vol,MAType=Sim,Period=10</stp>
        <stp>MA</stp>
        <stp>D</stp>
        <stp/>
        <stp>all</stp>
        <stp/>
        <stp/>
        <stp/>
        <stp>T</stp>
        <tr r="P119" s="1"/>
        <tr r="F19" s="1"/>
      </tp>
      <tp>
        <v>45.08</v>
        <stp/>
        <stp>ContractData</stp>
        <stp>S.US.TBT</stp>
        <stp>LastQuoteToday</stp>
        <stp/>
        <stp>T</stp>
        <tr r="E11" s="2"/>
      </tp>
      <tp>
        <v>1905.75</v>
        <stp/>
        <stp>StudyData</stp>
        <stp>EP</stp>
        <stp>Bar</stp>
        <stp/>
        <stp>High</stp>
        <stp>5</stp>
        <stp>-10</stp>
        <stp/>
        <stp/>
        <stp/>
        <stp>False</stp>
        <tr r="AB12" s="1"/>
        <tr r="AB12" s="1"/>
      </tp>
      <tp>
        <v>1905.25</v>
        <stp/>
        <stp>StudyData</stp>
        <stp>EP</stp>
        <stp>Bar</stp>
        <stp/>
        <stp>High</stp>
        <stp>5</stp>
        <stp>-11</stp>
        <stp/>
        <stp/>
        <stp/>
        <stp>False</stp>
        <tr r="AB13" s="1"/>
        <tr r="AB13" s="1"/>
      </tp>
      <tp>
        <v>1906</v>
        <stp/>
        <stp>StudyData</stp>
        <stp>EP</stp>
        <stp>Bar</stp>
        <stp/>
        <stp>High</stp>
        <stp>5</stp>
        <stp>-12</stp>
        <stp/>
        <stp/>
        <stp/>
        <stp>False</stp>
        <tr r="AB14" s="1"/>
        <tr r="AB14" s="1"/>
      </tp>
      <tp>
        <v>1906.5</v>
        <stp/>
        <stp>StudyData</stp>
        <stp>EP</stp>
        <stp>Bar</stp>
        <stp/>
        <stp>High</stp>
        <stp>5</stp>
        <stp>-13</stp>
        <stp/>
        <stp/>
        <stp/>
        <stp>False</stp>
        <tr r="AB15" s="1"/>
        <tr r="AB15" s="1"/>
      </tp>
      <tp>
        <v>1903.25</v>
        <stp/>
        <stp>StudyData</stp>
        <stp>EP</stp>
        <stp>Bar</stp>
        <stp/>
        <stp>High</stp>
        <stp>5</stp>
        <stp>-14</stp>
        <stp/>
        <stp/>
        <stp/>
        <stp>False</stp>
        <tr r="AB16" s="1"/>
        <tr r="AB16" s="1"/>
      </tp>
      <tp>
        <v>1903.25</v>
        <stp/>
        <stp>StudyData</stp>
        <stp>EP</stp>
        <stp>Bar</stp>
        <stp/>
        <stp>High</stp>
        <stp>5</stp>
        <stp>-15</stp>
        <stp/>
        <stp/>
        <stp/>
        <stp>False</stp>
        <tr r="AB17" s="1"/>
        <tr r="AB17" s="1"/>
      </tp>
      <tp>
        <v>1904.75</v>
        <stp/>
        <stp>StudyData</stp>
        <stp>EP</stp>
        <stp>Bar</stp>
        <stp/>
        <stp>High</stp>
        <stp>5</stp>
        <stp>-16</stp>
        <stp/>
        <stp/>
        <stp/>
        <stp>False</stp>
        <tr r="AB18" s="1"/>
        <tr r="AB18" s="1"/>
      </tp>
      <tp>
        <v>1904.5</v>
        <stp/>
        <stp>StudyData</stp>
        <stp>EP</stp>
        <stp>Bar</stp>
        <stp/>
        <stp>High</stp>
        <stp>5</stp>
        <stp>-17</stp>
        <stp/>
        <stp/>
        <stp/>
        <stp>False</stp>
        <tr r="AB19" s="1"/>
        <tr r="AB19" s="1"/>
      </tp>
      <tp>
        <v>1898</v>
        <stp/>
        <stp>StudyData</stp>
        <stp>EP</stp>
        <stp>Bar</stp>
        <stp/>
        <stp>High</stp>
        <stp>5</stp>
        <stp>-18</stp>
        <stp/>
        <stp/>
        <stp/>
        <stp>False</stp>
        <tr r="AB20" s="1"/>
        <tr r="AB20" s="1"/>
      </tp>
      <tp>
        <v>1898</v>
        <stp/>
        <stp>StudyData</stp>
        <stp>EP</stp>
        <stp>Bar</stp>
        <stp/>
        <stp>High</stp>
        <stp>5</stp>
        <stp>-19</stp>
        <stp/>
        <stp/>
        <stp/>
        <stp>False</stp>
        <tr r="AB21" s="1"/>
        <tr r="AB21" s="1"/>
      </tp>
      <tp>
        <v>1896.5</v>
        <stp/>
        <stp>StudyData</stp>
        <stp>EP</stp>
        <stp>Bar</stp>
        <stp/>
        <stp>High</stp>
        <stp>5</stp>
        <stp>-20</stp>
        <stp/>
        <stp/>
        <stp/>
        <stp>False</stp>
        <tr r="AB22" s="1"/>
        <tr r="AB22" s="1"/>
      </tp>
      <tp>
        <v>1889.5</v>
        <stp/>
        <stp>StudyData</stp>
        <stp>EP</stp>
        <stp>Bar</stp>
        <stp/>
        <stp>High</stp>
        <stp>5</stp>
        <stp>-21</stp>
        <stp/>
        <stp/>
        <stp/>
        <stp>False</stp>
        <tr r="AB23" s="1"/>
        <tr r="AB23" s="1"/>
      </tp>
      <tp>
        <v>1890.5</v>
        <stp/>
        <stp>StudyData</stp>
        <stp>EP</stp>
        <stp>Bar</stp>
        <stp/>
        <stp>High</stp>
        <stp>5</stp>
        <stp>-22</stp>
        <stp/>
        <stp/>
        <stp/>
        <stp>False</stp>
        <tr r="AB24" s="1"/>
        <tr r="AB24" s="1"/>
      </tp>
      <tp>
        <v>1891.25</v>
        <stp/>
        <stp>StudyData</stp>
        <stp>EP</stp>
        <stp>Bar</stp>
        <stp/>
        <stp>High</stp>
        <stp>5</stp>
        <stp>-23</stp>
        <stp/>
        <stp/>
        <stp/>
        <stp>False</stp>
        <tr r="AB25" s="1"/>
        <tr r="AB25" s="1"/>
      </tp>
      <tp>
        <v>1893.75</v>
        <stp/>
        <stp>StudyData</stp>
        <stp>EP</stp>
        <stp>Bar</stp>
        <stp/>
        <stp>High</stp>
        <stp>5</stp>
        <stp>-24</stp>
        <stp/>
        <stp/>
        <stp/>
        <stp>False</stp>
        <tr r="AB26" s="1"/>
        <tr r="AB26" s="1"/>
      </tp>
      <tp>
        <v>1889.75</v>
        <stp/>
        <stp>StudyData</stp>
        <stp>EP</stp>
        <stp>Bar</stp>
        <stp/>
        <stp>High</stp>
        <stp>5</stp>
        <stp>-25</stp>
        <stp/>
        <stp/>
        <stp/>
        <stp>False</stp>
        <tr r="AB27" s="1"/>
        <tr r="AB27" s="1"/>
      </tp>
      <tp>
        <v>1884.25</v>
        <stp/>
        <stp>StudyData</stp>
        <stp>EP</stp>
        <stp>Bar</stp>
        <stp/>
        <stp>High</stp>
        <stp>5</stp>
        <stp>-26</stp>
        <stp/>
        <stp/>
        <stp/>
        <stp>False</stp>
        <tr r="AB28" s="1"/>
        <tr r="AB28" s="1"/>
      </tp>
      <tp>
        <v>1882.5</v>
        <stp/>
        <stp>StudyData</stp>
        <stp>EP</stp>
        <stp>Bar</stp>
        <stp/>
        <stp>High</stp>
        <stp>5</stp>
        <stp>-27</stp>
        <stp/>
        <stp/>
        <stp/>
        <stp>False</stp>
        <tr r="AB29" s="1"/>
        <tr r="AB29" s="1"/>
      </tp>
      <tp>
        <v>1878.75</v>
        <stp/>
        <stp>StudyData</stp>
        <stp>EP</stp>
        <stp>Bar</stp>
        <stp/>
        <stp>High</stp>
        <stp>5</stp>
        <stp>-28</stp>
        <stp/>
        <stp/>
        <stp/>
        <stp>False</stp>
        <tr r="AB30" s="1"/>
        <tr r="AB30" s="1"/>
      </tp>
      <tp>
        <v>1880.5</v>
        <stp/>
        <stp>StudyData</stp>
        <stp>EP</stp>
        <stp>Bar</stp>
        <stp/>
        <stp>High</stp>
        <stp>5</stp>
        <stp>-29</stp>
        <stp/>
        <stp/>
        <stp/>
        <stp>False</stp>
        <tr r="AB31" s="1"/>
        <tr r="AB31" s="1"/>
      </tp>
      <tp>
        <v>13.5</v>
        <stp/>
        <stp>ContractData</stp>
        <stp>S.US.SLV</stp>
        <stp>LastQuoteToday</stp>
        <stp/>
        <stp>T</stp>
        <tr r="E36" s="2"/>
      </tp>
      <tp>
        <v>1886.25</v>
        <stp/>
        <stp>StudyData</stp>
        <stp>EP</stp>
        <stp>Bar</stp>
        <stp/>
        <stp>Open</stp>
        <stp>5</stp>
        <stp>-41</stp>
        <stp/>
        <stp/>
        <stp/>
        <stp>False</stp>
        <tr r="AA43" s="1"/>
        <tr r="AA43" s="1"/>
      </tp>
      <tp>
        <v>1880.5</v>
        <stp/>
        <stp>StudyData</stp>
        <stp>EP</stp>
        <stp>Bar</stp>
        <stp/>
        <stp>Open</stp>
        <stp>5</stp>
        <stp>-40</stp>
        <stp/>
        <stp/>
        <stp/>
        <stp>False</stp>
        <tr r="AA42" s="1"/>
        <tr r="AA42" s="1"/>
      </tp>
      <tp>
        <v>1892</v>
        <stp/>
        <stp>StudyData</stp>
        <stp>EP</stp>
        <stp>Bar</stp>
        <stp/>
        <stp>Open</stp>
        <stp>5</stp>
        <stp>-43</stp>
        <stp/>
        <stp/>
        <stp/>
        <stp>False</stp>
        <tr r="AA45" s="1"/>
        <tr r="AA45" s="1"/>
      </tp>
      <tp>
        <v>1891.5</v>
        <stp/>
        <stp>StudyData</stp>
        <stp>EP</stp>
        <stp>Bar</stp>
        <stp/>
        <stp>Open</stp>
        <stp>5</stp>
        <stp>-42</stp>
        <stp/>
        <stp/>
        <stp/>
        <stp>False</stp>
        <tr r="AA44" s="1"/>
        <tr r="AA44" s="1"/>
      </tp>
      <tp>
        <v>1890.25</v>
        <stp/>
        <stp>StudyData</stp>
        <stp>EP</stp>
        <stp>Bar</stp>
        <stp/>
        <stp>Open</stp>
        <stp>5</stp>
        <stp>-45</stp>
        <stp/>
        <stp/>
        <stp/>
        <stp>False</stp>
        <tr r="AA47" s="1"/>
        <tr r="AA47" s="1"/>
      </tp>
      <tp>
        <v>1894.75</v>
        <stp/>
        <stp>StudyData</stp>
        <stp>EP</stp>
        <stp>Bar</stp>
        <stp/>
        <stp>Open</stp>
        <stp>5</stp>
        <stp>-44</stp>
        <stp/>
        <stp/>
        <stp/>
        <stp>False</stp>
        <tr r="AA46" s="1"/>
        <tr r="AA46" s="1"/>
      </tp>
      <tp>
        <v>1882.75</v>
        <stp/>
        <stp>StudyData</stp>
        <stp>EP</stp>
        <stp>Bar</stp>
        <stp/>
        <stp>High</stp>
        <stp>5</stp>
        <stp>-30</stp>
        <stp/>
        <stp/>
        <stp/>
        <stp>False</stp>
        <tr r="AB32" s="1"/>
        <tr r="AB32" s="1"/>
      </tp>
      <tp>
        <v>1886</v>
        <stp/>
        <stp>StudyData</stp>
        <stp>EP</stp>
        <stp>Bar</stp>
        <stp/>
        <stp>High</stp>
        <stp>5</stp>
        <stp>-31</stp>
        <stp/>
        <stp/>
        <stp/>
        <stp>False</stp>
        <tr r="AB33" s="1"/>
        <tr r="AB33" s="1"/>
      </tp>
      <tp>
        <v>1889.75</v>
        <stp/>
        <stp>StudyData</stp>
        <stp>EP</stp>
        <stp>Bar</stp>
        <stp/>
        <stp>High</stp>
        <stp>5</stp>
        <stp>-32</stp>
        <stp/>
        <stp/>
        <stp/>
        <stp>False</stp>
        <tr r="AB34" s="1"/>
        <tr r="AB34" s="1"/>
      </tp>
      <tp>
        <v>1889.75</v>
        <stp/>
        <stp>StudyData</stp>
        <stp>EP</stp>
        <stp>Bar</stp>
        <stp/>
        <stp>High</stp>
        <stp>5</stp>
        <stp>-33</stp>
        <stp/>
        <stp/>
        <stp/>
        <stp>False</stp>
        <tr r="AB35" s="1"/>
        <tr r="AB35" s="1"/>
      </tp>
      <tp>
        <v>1886.75</v>
        <stp/>
        <stp>StudyData</stp>
        <stp>EP</stp>
        <stp>Bar</stp>
        <stp/>
        <stp>High</stp>
        <stp>5</stp>
        <stp>-34</stp>
        <stp/>
        <stp/>
        <stp/>
        <stp>False</stp>
        <tr r="AB36" s="1"/>
        <tr r="AB36" s="1"/>
      </tp>
      <tp>
        <v>1888</v>
        <stp/>
        <stp>StudyData</stp>
        <stp>EP</stp>
        <stp>Bar</stp>
        <stp/>
        <stp>High</stp>
        <stp>5</stp>
        <stp>-35</stp>
        <stp/>
        <stp/>
        <stp/>
        <stp>False</stp>
        <tr r="AB37" s="1"/>
        <tr r="AB37" s="1"/>
      </tp>
      <tp>
        <v>1887.25</v>
        <stp/>
        <stp>StudyData</stp>
        <stp>EP</stp>
        <stp>Bar</stp>
        <stp/>
        <stp>High</stp>
        <stp>5</stp>
        <stp>-36</stp>
        <stp/>
        <stp/>
        <stp/>
        <stp>False</stp>
        <tr r="AB38" s="1"/>
        <tr r="AB38" s="1"/>
      </tp>
      <tp>
        <v>1890</v>
        <stp/>
        <stp>StudyData</stp>
        <stp>EP</stp>
        <stp>Bar</stp>
        <stp/>
        <stp>High</stp>
        <stp>5</stp>
        <stp>-37</stp>
        <stp/>
        <stp/>
        <stp/>
        <stp>False</stp>
        <tr r="AB39" s="1"/>
        <tr r="AB39" s="1"/>
      </tp>
      <tp>
        <v>1891.5</v>
        <stp/>
        <stp>StudyData</stp>
        <stp>EP</stp>
        <stp>Bar</stp>
        <stp/>
        <stp>High</stp>
        <stp>5</stp>
        <stp>-38</stp>
        <stp/>
        <stp/>
        <stp/>
        <stp>False</stp>
        <tr r="AB40" s="1"/>
        <tr r="AB40" s="1"/>
      </tp>
      <tp>
        <v>1888.75</v>
        <stp/>
        <stp>StudyData</stp>
        <stp>EP</stp>
        <stp>Bar</stp>
        <stp/>
        <stp>High</stp>
        <stp>5</stp>
        <stp>-39</stp>
        <stp/>
        <stp/>
        <stp/>
        <stp>False</stp>
        <tr r="AB41" s="1"/>
        <tr r="AB41" s="1"/>
      </tp>
      <tp>
        <v>6648677.5</v>
        <stp/>
        <stp>StudyData</stp>
        <stp>S.US.IEMG</stp>
        <stp>MA</stp>
        <stp>InputChoice=Vol,MAType=Sim,Period=10</stp>
        <stp>MA</stp>
        <stp>D</stp>
        <stp/>
        <stp>all</stp>
        <stp/>
        <stp/>
        <stp/>
        <stp>T</stp>
        <tr r="P38" s="1"/>
        <tr r="F66" s="1"/>
      </tp>
    </main>
    <main first="cqg.rtd">
      <tp>
        <v>47.2</v>
        <stp/>
        <stp>ContractData</stp>
        <stp>S.US.SMH</stp>
        <stp>LastQuoteToday</stp>
        <stp/>
        <stp>T</stp>
        <tr r="N11" s="2"/>
      </tp>
      <tp>
        <v>27.35</v>
        <stp/>
        <stp>ContractData</stp>
        <stp>S.US.OIH</stp>
        <stp>LastQuoteToday</stp>
        <stp/>
        <stp>T</stp>
        <tr r="Z11" s="2"/>
      </tp>
    </main>
    <main first="cqg.rtd">
      <tp>
        <v>7596275.5</v>
        <stp/>
        <stp>StudyData</stp>
        <stp>S.US.HEDJ</stp>
        <stp>MA</stp>
        <stp>InputChoice=Vol,MAType=Sim,Period=10</stp>
        <stp>MA</stp>
        <stp>D</stp>
        <stp/>
        <stp>all</stp>
        <stp/>
        <stp/>
        <stp/>
        <stp>T</stp>
        <tr r="P30" s="1"/>
        <tr r="F54" s="1"/>
      </tp>
    </main>
    <main first="cqg.rtd">
      <tp>
        <v>42242.548611111109</v>
        <stp/>
        <stp>StudyData</stp>
        <stp>EP</stp>
        <stp>Bar</stp>
        <stp/>
        <stp>Time</stp>
        <stp>5</stp>
        <stp>-10</stp>
        <stp/>
        <stp/>
        <stp/>
        <stp>False</stp>
        <tr r="Z12" s="1"/>
      </tp>
      <tp>
        <v>42242.545138888891</v>
        <stp/>
        <stp>StudyData</stp>
        <stp>EP</stp>
        <stp>Bar</stp>
        <stp/>
        <stp>Time</stp>
        <stp>5</stp>
        <stp>-11</stp>
        <stp/>
        <stp/>
        <stp/>
        <stp>False</stp>
        <tr r="Z13" s="1"/>
      </tp>
      <tp>
        <v>42242.541666666664</v>
        <stp/>
        <stp>StudyData</stp>
        <stp>EP</stp>
        <stp>Bar</stp>
        <stp/>
        <stp>Time</stp>
        <stp>5</stp>
        <stp>-12</stp>
        <stp/>
        <stp/>
        <stp/>
        <stp>False</stp>
        <tr r="Z14" s="1"/>
      </tp>
      <tp>
        <v>42242.538194444445</v>
        <stp/>
        <stp>StudyData</stp>
        <stp>EP</stp>
        <stp>Bar</stp>
        <stp/>
        <stp>Time</stp>
        <stp>5</stp>
        <stp>-13</stp>
        <stp/>
        <stp/>
        <stp/>
        <stp>False</stp>
        <tr r="Z15" s="1"/>
      </tp>
      <tp>
        <v>42242.534722222219</v>
        <stp/>
        <stp>StudyData</stp>
        <stp>EP</stp>
        <stp>Bar</stp>
        <stp/>
        <stp>Time</stp>
        <stp>5</stp>
        <stp>-14</stp>
        <stp/>
        <stp/>
        <stp/>
        <stp>False</stp>
        <tr r="Z16" s="1"/>
      </tp>
      <tp>
        <v>42242.53125</v>
        <stp/>
        <stp>StudyData</stp>
        <stp>EP</stp>
        <stp>Bar</stp>
        <stp/>
        <stp>Time</stp>
        <stp>5</stp>
        <stp>-15</stp>
        <stp/>
        <stp/>
        <stp/>
        <stp>False</stp>
        <tr r="Z17" s="1"/>
      </tp>
      <tp>
        <v>42242.527777777781</v>
        <stp/>
        <stp>StudyData</stp>
        <stp>EP</stp>
        <stp>Bar</stp>
        <stp/>
        <stp>Time</stp>
        <stp>5</stp>
        <stp>-16</stp>
        <stp/>
        <stp/>
        <stp/>
        <stp>False</stp>
        <tr r="Z18" s="1"/>
      </tp>
      <tp>
        <v>42242.524305555555</v>
        <stp/>
        <stp>StudyData</stp>
        <stp>EP</stp>
        <stp>Bar</stp>
        <stp/>
        <stp>Time</stp>
        <stp>5</stp>
        <stp>-17</stp>
        <stp/>
        <stp/>
        <stp/>
        <stp>False</stp>
        <tr r="Z19" s="1"/>
      </tp>
      <tp>
        <v>42242.520833333336</v>
        <stp/>
        <stp>StudyData</stp>
        <stp>EP</stp>
        <stp>Bar</stp>
        <stp/>
        <stp>Time</stp>
        <stp>5</stp>
        <stp>-18</stp>
        <stp/>
        <stp/>
        <stp/>
        <stp>False</stp>
        <tr r="Z20" s="1"/>
      </tp>
      <tp>
        <v>42242.517361111109</v>
        <stp/>
        <stp>StudyData</stp>
        <stp>EP</stp>
        <stp>Bar</stp>
        <stp/>
        <stp>Time</stp>
        <stp>5</stp>
        <stp>-19</stp>
        <stp/>
        <stp/>
        <stp/>
        <stp>False</stp>
        <tr r="Z21" s="1"/>
      </tp>
      <tp>
        <v>595037</v>
        <stp/>
        <stp>ContractData</stp>
        <stp>S.US.EMLC</stp>
        <stp>T_CVol</stp>
        <stp/>
        <stp>T</stp>
        <tr r="O95" s="1"/>
        <tr r="D90" s="1"/>
      </tp>
      <tp>
        <v>5191284.0999999996</v>
        <stp/>
        <stp>StudyData</stp>
        <stp>S.BA</stp>
        <stp>MA</stp>
        <stp>InputChoice=Vol,MAType=Sim,Period=10</stp>
        <stp>MA</stp>
        <stp>D</stp>
        <stp/>
        <stp>all</stp>
        <stp/>
        <stp/>
        <stp/>
        <stp>T</stp>
        <tr r="P47" s="1"/>
        <tr r="F93" s="1"/>
      </tp>
    </main>
    <main first="cqg.rtd">
      <tp>
        <v>42242.513888888891</v>
        <stp/>
        <stp>StudyData</stp>
        <stp>EP</stp>
        <stp>Bar</stp>
        <stp/>
        <stp>Time</stp>
        <stp>5</stp>
        <stp>-20</stp>
        <stp/>
        <stp/>
        <stp/>
        <stp>False</stp>
        <tr r="Z22" s="1"/>
      </tp>
      <tp>
        <v>42242.510416666664</v>
        <stp/>
        <stp>StudyData</stp>
        <stp>EP</stp>
        <stp>Bar</stp>
        <stp/>
        <stp>Time</stp>
        <stp>5</stp>
        <stp>-21</stp>
        <stp/>
        <stp/>
        <stp/>
        <stp>False</stp>
        <tr r="Z23" s="1"/>
      </tp>
      <tp>
        <v>42242.506944444445</v>
        <stp/>
        <stp>StudyData</stp>
        <stp>EP</stp>
        <stp>Bar</stp>
        <stp/>
        <stp>Time</stp>
        <stp>5</stp>
        <stp>-22</stp>
        <stp/>
        <stp/>
        <stp/>
        <stp>False</stp>
        <tr r="Z24" s="1"/>
      </tp>
      <tp>
        <v>42242.503472222219</v>
        <stp/>
        <stp>StudyData</stp>
        <stp>EP</stp>
        <stp>Bar</stp>
        <stp/>
        <stp>Time</stp>
        <stp>5</stp>
        <stp>-23</stp>
        <stp/>
        <stp/>
        <stp/>
        <stp>False</stp>
        <tr r="Z25" s="1"/>
      </tp>
      <tp>
        <v>42242.5</v>
        <stp/>
        <stp>StudyData</stp>
        <stp>EP</stp>
        <stp>Bar</stp>
        <stp/>
        <stp>Time</stp>
        <stp>5</stp>
        <stp>-24</stp>
        <stp/>
        <stp/>
        <stp/>
        <stp>False</stp>
        <tr r="Z26" s="1"/>
      </tp>
      <tp>
        <v>42242.496527777781</v>
        <stp/>
        <stp>StudyData</stp>
        <stp>EP</stp>
        <stp>Bar</stp>
        <stp/>
        <stp>Time</stp>
        <stp>5</stp>
        <stp>-25</stp>
        <stp/>
        <stp/>
        <stp/>
        <stp>False</stp>
        <tr r="Z27" s="1"/>
      </tp>
      <tp>
        <v>42242.493055555555</v>
        <stp/>
        <stp>StudyData</stp>
        <stp>EP</stp>
        <stp>Bar</stp>
        <stp/>
        <stp>Time</stp>
        <stp>5</stp>
        <stp>-26</stp>
        <stp/>
        <stp/>
        <stp/>
        <stp>False</stp>
        <tr r="Z28" s="1"/>
      </tp>
      <tp>
        <v>42242.489583333336</v>
        <stp/>
        <stp>StudyData</stp>
        <stp>EP</stp>
        <stp>Bar</stp>
        <stp/>
        <stp>Time</stp>
        <stp>5</stp>
        <stp>-27</stp>
        <stp/>
        <stp/>
        <stp/>
        <stp>False</stp>
        <tr r="Z29" s="1"/>
      </tp>
      <tp>
        <v>42242.486111111109</v>
        <stp/>
        <stp>StudyData</stp>
        <stp>EP</stp>
        <stp>Bar</stp>
        <stp/>
        <stp>Time</stp>
        <stp>5</stp>
        <stp>-28</stp>
        <stp/>
        <stp/>
        <stp/>
        <stp>False</stp>
        <tr r="Z30" s="1"/>
      </tp>
      <tp>
        <v>42242.482638888891</v>
        <stp/>
        <stp>StudyData</stp>
        <stp>EP</stp>
        <stp>Bar</stp>
        <stp/>
        <stp>Time</stp>
        <stp>5</stp>
        <stp>-29</stp>
        <stp/>
        <stp/>
        <stp/>
        <stp>False</stp>
        <tr r="Z31" s="1"/>
      </tp>
      <tp>
        <v>53.57</v>
        <stp/>
        <stp>ContractData</stp>
        <stp>S.US.SSO</stp>
        <stp>Low</stp>
        <stp/>
        <stp>T</stp>
        <tr r="AD9" s="2"/>
      </tp>
      <tp>
        <v>23.71</v>
        <stp/>
        <stp>ContractData</stp>
        <stp>S.US.SDS</stp>
        <stp>Low</stp>
        <stp/>
        <stp>T</stp>
        <tr r="X40" s="2"/>
      </tp>
      <tp>
        <v>13.35</v>
        <stp/>
        <stp>ContractData</stp>
        <stp>S.US.SLV</stp>
        <stp>Low</stp>
        <stp/>
        <stp>T</stp>
        <tr r="F40" s="2"/>
      </tp>
      <tp>
        <v>46.15</v>
        <stp/>
        <stp>ContractData</stp>
        <stp>S.US.SMH</stp>
        <stp>Low</stp>
        <stp/>
        <stp>T</stp>
        <tr r="O15" s="2"/>
      </tp>
      <tp>
        <v>38.270000000000003</v>
        <stp/>
        <stp>ContractData</stp>
        <stp>S.US.QID</stp>
        <stp>Low</stp>
        <stp/>
        <stp>T</stp>
        <tr r="F46" s="2"/>
      </tp>
      <tp>
        <v>61.800000000000004</v>
        <stp/>
        <stp>ContractData</stp>
        <stp>S.US.QLD</stp>
        <stp>Low</stp>
        <stp/>
        <stp>T</stp>
        <tr r="R9" s="2"/>
      </tp>
      <tp>
        <v>0.81</v>
        <stp/>
        <stp>ContractData</stp>
        <stp>S.US.PTN</stp>
        <stp>Low</stp>
        <stp/>
        <stp>T</stp>
        <tr r="C46" s="2"/>
      </tp>
      <tp>
        <v>23.82</v>
        <stp/>
        <stp>ContractData</stp>
        <stp>S.US.VXX</stp>
        <stp>Low</stp>
        <stp/>
        <stp>T</stp>
        <tr r="AD40" s="2"/>
      </tp>
      <tp>
        <v>12.71</v>
        <stp/>
        <stp>ContractData</stp>
        <stp>S.US.TZA</stp>
        <stp>Low</stp>
        <stp/>
        <stp>T</stp>
        <tr r="L40" s="2"/>
      </tp>
      <tp>
        <v>43.96</v>
        <stp/>
        <stp>ContractData</stp>
        <stp>S.US.TBT</stp>
        <stp>Low</stp>
        <stp/>
        <stp>T</stp>
        <tr r="F15" s="2"/>
      </tp>
      <tp>
        <v>59.85</v>
        <stp/>
        <stp>ContractData</stp>
        <stp>S.US.TNA</stp>
        <stp>Low</stp>
        <stp/>
        <stp>T</stp>
        <tr r="C15" s="2"/>
      </tp>
      <tp>
        <v>38.119999999999997</v>
        <stp/>
        <stp>ContractData</stp>
        <stp>S.US.XLK</stp>
        <stp>Low</stp>
        <stp/>
        <stp>T</stp>
        <tr r="R15" s="2"/>
      </tp>
      <tp>
        <v>1.06</v>
        <stp/>
        <stp>ContractData</stp>
        <stp>S.US.BTG</stp>
        <stp>Low</stp>
        <stp/>
        <stp>T</stp>
        <tr r="R46" s="2"/>
      </tp>
      <tp>
        <v>0.17</v>
        <stp/>
        <stp>ContractData</stp>
        <stp>S.US.APP</stp>
        <stp>Low</stp>
        <stp/>
        <stp>T</stp>
        <tr r="AD46" s="2"/>
      </tp>
      <tp>
        <v>12.96</v>
        <stp/>
        <stp>ContractData</stp>
        <stp>S.US.GDX</stp>
        <stp>Low</stp>
        <stp/>
        <stp>T</stp>
        <tr r="R40" s="2"/>
      </tp>
      <tp>
        <v>13.11</v>
        <stp/>
        <stp>ContractData</stp>
        <stp>S.US.FAZ</stp>
        <stp>Low</stp>
        <stp/>
        <stp>T</stp>
        <tr r="I46" s="2"/>
      </tp>
      <tp>
        <v>24.400000000000002</v>
        <stp/>
        <stp>ContractData</stp>
        <stp>S.US.FAS</stp>
        <stp>Low</stp>
        <stp/>
        <stp>T</stp>
        <tr r="X9" s="2"/>
      </tp>
      <tp>
        <v>23.86</v>
        <stp/>
        <stp>ContractData</stp>
        <stp>S.US.ERX</stp>
        <stp>Low</stp>
        <stp/>
        <stp>T</stp>
        <tr r="U9" s="2"/>
      </tp>
      <tp>
        <v>9.7000000000000011</v>
        <stp/>
        <stp>ContractData</stp>
        <stp>S.US.EWM</stp>
        <stp>Low</stp>
        <stp/>
        <stp>T</stp>
        <tr r="X15" s="2"/>
      </tp>
      <tp>
        <v>11.75</v>
        <stp/>
        <stp>ContractData</stp>
        <stp>S.US.EWJ</stp>
        <stp>Low</stp>
        <stp/>
        <stp>T</stp>
        <tr r="AD15" s="2"/>
      </tp>
      <tp>
        <v>49.69</v>
        <stp/>
        <stp>ContractData</stp>
        <stp>S.US.DXJ</stp>
        <stp>Low</stp>
        <stp/>
        <stp>T</stp>
        <tr r="I15" s="2"/>
      </tp>
      <tp>
        <v>24.73</v>
        <stp/>
        <stp>ContractData</stp>
        <stp>S.US.DXD</stp>
        <stp>Low</stp>
        <stp/>
        <stp>T</stp>
        <tr r="AA40" s="2"/>
      </tp>
      <tp>
        <v>11.89</v>
        <stp/>
        <stp>ContractData</stp>
        <stp>S.US.EWJ</stp>
        <stp>LastQuoteToday</stp>
        <stp/>
        <stp>T</stp>
        <tr r="AC11" s="2"/>
      </tp>
      <tp>
        <v>50.49</v>
        <stp/>
        <stp>ContractData</stp>
        <stp>S.US.DXJ</stp>
        <stp>LastQuoteToday</stp>
        <stp/>
        <stp>T</stp>
        <tr r="H11" s="2"/>
      </tp>
      <tp>
        <v>27.05</v>
        <stp/>
        <stp>ContractData</stp>
        <stp>S.US.OIH</stp>
        <stp>Low</stp>
        <stp/>
        <stp>T</stp>
        <tr r="AA15" s="2"/>
      </tp>
      <tp>
        <v>1.9000000000000001</v>
        <stp/>
        <stp>ContractData</stp>
        <stp>S.US.NGD</stp>
        <stp>Low</stp>
        <stp/>
        <stp>T</stp>
        <tr r="U40" s="2"/>
      </tp>
      <tp>
        <v>4.5</v>
        <stp/>
        <stp>ContractData</stp>
        <stp>S.US.NOG</stp>
        <stp>Low</stp>
        <stp/>
        <stp>T</stp>
        <tr r="AA9" s="2"/>
      </tp>
      <tp>
        <v>5410108.9000000004</v>
        <stp/>
        <stp>StudyData</stp>
        <stp>S.US.JDST</stp>
        <stp>MA</stp>
        <stp>InputChoice=Vol,MAType=Sim,Period=10</stp>
        <stp>MA</stp>
        <stp>D</stp>
        <stp/>
        <stp>all</stp>
        <stp/>
        <stp/>
        <stp/>
        <stp>T</stp>
        <tr r="P2" s="1"/>
        <tr r="F49" s="1"/>
      </tp>
      <tp>
        <v>7605421.5</v>
        <stp/>
        <stp>StudyData</stp>
        <stp>S.US.JNUG</stp>
        <stp>MA</stp>
        <stp>InputChoice=Vol,MAType=Sim,Period=10</stp>
        <stp>MA</stp>
        <stp>D</stp>
        <stp/>
        <stp>all</stp>
        <stp/>
        <stp/>
        <stp/>
        <stp>T</stp>
        <tr r="P120" s="1"/>
        <tr r="F36" s="1"/>
      </tp>
    </main>
    <main first="cqg.rtd">
      <tp>
        <v>42242.479166666664</v>
        <stp/>
        <stp>StudyData</stp>
        <stp>EP</stp>
        <stp>Bar</stp>
        <stp/>
        <stp>Time</stp>
        <stp>5</stp>
        <stp>-30</stp>
        <stp/>
        <stp/>
        <stp/>
        <stp>False</stp>
        <tr r="Z32" s="1"/>
      </tp>
      <tp>
        <v>42242.475694444445</v>
        <stp/>
        <stp>StudyData</stp>
        <stp>EP</stp>
        <stp>Bar</stp>
        <stp/>
        <stp>Time</stp>
        <stp>5</stp>
        <stp>-31</stp>
        <stp/>
        <stp/>
        <stp/>
        <stp>False</stp>
        <tr r="Z33" s="1"/>
      </tp>
      <tp>
        <v>42242.472222222219</v>
        <stp/>
        <stp>StudyData</stp>
        <stp>EP</stp>
        <stp>Bar</stp>
        <stp/>
        <stp>Time</stp>
        <stp>5</stp>
        <stp>-32</stp>
        <stp/>
        <stp/>
        <stp/>
        <stp>False</stp>
        <tr r="Z34" s="1"/>
      </tp>
      <tp>
        <v>42242.46875</v>
        <stp/>
        <stp>StudyData</stp>
        <stp>EP</stp>
        <stp>Bar</stp>
        <stp/>
        <stp>Time</stp>
        <stp>5</stp>
        <stp>-33</stp>
        <stp/>
        <stp/>
        <stp/>
        <stp>False</stp>
        <tr r="Z35" s="1"/>
      </tp>
      <tp>
        <v>42242.465277777781</v>
        <stp/>
        <stp>StudyData</stp>
        <stp>EP</stp>
        <stp>Bar</stp>
        <stp/>
        <stp>Time</stp>
        <stp>5</stp>
        <stp>-34</stp>
        <stp/>
        <stp/>
        <stp/>
        <stp>False</stp>
        <tr r="Z36" s="1"/>
      </tp>
      <tp>
        <v>42242.461805555555</v>
        <stp/>
        <stp>StudyData</stp>
        <stp>EP</stp>
        <stp>Bar</stp>
        <stp/>
        <stp>Time</stp>
        <stp>5</stp>
        <stp>-35</stp>
        <stp/>
        <stp/>
        <stp/>
        <stp>False</stp>
        <tr r="Z37" s="1"/>
      </tp>
      <tp>
        <v>42242.458333333336</v>
        <stp/>
        <stp>StudyData</stp>
        <stp>EP</stp>
        <stp>Bar</stp>
        <stp/>
        <stp>Time</stp>
        <stp>5</stp>
        <stp>-36</stp>
        <stp/>
        <stp/>
        <stp/>
        <stp>False</stp>
        <tr r="Z38" s="1"/>
      </tp>
      <tp>
        <v>42242.454861111109</v>
        <stp/>
        <stp>StudyData</stp>
        <stp>EP</stp>
        <stp>Bar</stp>
        <stp/>
        <stp>Time</stp>
        <stp>5</stp>
        <stp>-37</stp>
        <stp/>
        <stp/>
        <stp/>
        <stp>False</stp>
        <tr r="Z39" s="1"/>
      </tp>
      <tp>
        <v>42242.451388888891</v>
        <stp/>
        <stp>StudyData</stp>
        <stp>EP</stp>
        <stp>Bar</stp>
        <stp/>
        <stp>Time</stp>
        <stp>5</stp>
        <stp>-38</stp>
        <stp/>
        <stp/>
        <stp/>
        <stp>False</stp>
        <tr r="Z40" s="1"/>
      </tp>
      <tp>
        <v>42242.447916666664</v>
        <stp/>
        <stp>StudyData</stp>
        <stp>EP</stp>
        <stp>Bar</stp>
        <stp/>
        <stp>Time</stp>
        <stp>5</stp>
        <stp>-39</stp>
        <stp/>
        <stp/>
        <stp/>
        <stp>False</stp>
        <tr r="Z41" s="1"/>
      </tp>
      <tp>
        <v>38.950000000000003</v>
        <stp/>
        <stp>ContractData</stp>
        <stp>S.US.XLK</stp>
        <stp>LastQuoteToday</stp>
        <stp/>
        <stp>T</stp>
        <tr r="Q11" s="2"/>
      </tp>
    </main>
    <main first="cqg.rtd">
      <tp>
        <v>42242.444444444445</v>
        <stp/>
        <stp>StudyData</stp>
        <stp>EP</stp>
        <stp>Bar</stp>
        <stp/>
        <stp>Time</stp>
        <stp>5</stp>
        <stp>-40</stp>
        <stp/>
        <stp/>
        <stp/>
        <stp>False</stp>
        <tr r="Z42" s="1"/>
      </tp>
      <tp>
        <v>42242.440972222219</v>
        <stp/>
        <stp>StudyData</stp>
        <stp>EP</stp>
        <stp>Bar</stp>
        <stp/>
        <stp>Time</stp>
        <stp>5</stp>
        <stp>-41</stp>
        <stp/>
        <stp/>
        <stp/>
        <stp>False</stp>
        <tr r="Z43" s="1"/>
      </tp>
      <tp>
        <v>42242.4375</v>
        <stp/>
        <stp>StudyData</stp>
        <stp>EP</stp>
        <stp>Bar</stp>
        <stp/>
        <stp>Time</stp>
        <stp>5</stp>
        <stp>-42</stp>
        <stp/>
        <stp/>
        <stp/>
        <stp>False</stp>
        <tr r="Z44" s="1"/>
      </tp>
      <tp>
        <v>42242.434027777781</v>
        <stp/>
        <stp>StudyData</stp>
        <stp>EP</stp>
        <stp>Bar</stp>
        <stp/>
        <stp>Time</stp>
        <stp>5</stp>
        <stp>-43</stp>
        <stp/>
        <stp/>
        <stp/>
        <stp>False</stp>
        <tr r="Z45" s="1"/>
      </tp>
      <tp>
        <v>42242.430555555555</v>
        <stp/>
        <stp>StudyData</stp>
        <stp>EP</stp>
        <stp>Bar</stp>
        <stp/>
        <stp>Time</stp>
        <stp>5</stp>
        <stp>-44</stp>
        <stp/>
        <stp/>
        <stp/>
        <stp>False</stp>
        <tr r="Z46" s="1"/>
      </tp>
      <tp>
        <v>42242.427083333336</v>
        <stp/>
        <stp>StudyData</stp>
        <stp>EP</stp>
        <stp>Bar</stp>
        <stp/>
        <stp>Time</stp>
        <stp>5</stp>
        <stp>-45</stp>
        <stp/>
        <stp/>
        <stp/>
        <stp>False</stp>
        <tr r="Z47" s="1"/>
      </tp>
      <tp>
        <v>4260731</v>
        <stp/>
        <stp>ContractData</stp>
        <stp>S.US.DBEF</stp>
        <stp>T_CVol</stp>
        <stp/>
        <stp>T</stp>
        <tr r="O41" s="1"/>
        <tr r="D59" s="1"/>
      </tp>
      <tp>
        <v>1012038</v>
        <stp/>
        <stp>ContractData</stp>
        <stp>S.US.SCHF</stp>
        <stp>T_CVol</stp>
        <stp/>
        <stp>T</stp>
        <tr r="O56" s="1"/>
        <tr r="D114" s="1"/>
      </tp>
    </main>
    <main first="cqg.rtd">
      <tp>
        <v>7677821</v>
        <stp/>
        <stp>ContractData</stp>
        <stp>S.US.JNUG</stp>
        <stp>T_CVol</stp>
        <stp/>
        <stp>T</stp>
        <tr r="O120" s="1"/>
        <tr r="D36" s="1"/>
      </tp>
      <tp>
        <v>7779098</v>
        <stp/>
        <stp>ContractData</stp>
        <stp>S.US.IEMG</stp>
        <stp>T_CVol</stp>
        <stp/>
        <stp>T</stp>
        <tr r="O38" s="1"/>
        <tr r="D66" s="1"/>
      </tp>
      <tp>
        <v>9.82</v>
        <stp/>
        <stp>ContractData</stp>
        <stp>S.US.EWM</stp>
        <stp>LastQuoteToday</stp>
        <stp/>
        <stp>T</stp>
        <tr r="W11" s="2"/>
      </tp>
    </main>
    <main first="cqg.rtd">
      <tp>
        <v>1442234.3</v>
        <stp/>
        <stp>StudyData</stp>
        <stp>S.US.ONVO</stp>
        <stp>MA</stp>
        <stp>InputChoice=Vol,MAType=Sim,Period=10</stp>
        <stp>MA</stp>
        <stp>D</stp>
        <stp/>
        <stp>all</stp>
        <stp/>
        <stp/>
        <stp/>
        <stp>T</stp>
        <tr r="P86" s="1"/>
        <tr r="F120" s="1"/>
      </tp>
    </main>
    <main first="cqg.rtd">
      <tp>
        <v>0.85</v>
        <stp/>
        <stp>ContractData</stp>
        <stp>S.US.PTN</stp>
        <stp>LastQuoteToday</stp>
        <stp/>
        <stp>T</stp>
        <tr r="B42" s="2"/>
      </tp>
      <tp>
        <v>47523698</v>
        <stp/>
        <stp>StudyData</stp>
        <stp>S.US.NUGT</stp>
        <stp>MA</stp>
        <stp>InputChoice=Vol,MAType=Sim,Period=10</stp>
        <stp>MA</stp>
        <stp>D</stp>
        <stp/>
        <stp>all</stp>
        <stp/>
        <stp/>
        <stp/>
        <stp>T</stp>
        <tr r="P121" s="1"/>
        <tr r="F5" s="1"/>
      </tp>
    </main>
    <main first="cqg.rtd">
      <tp>
        <v>55.51</v>
        <stp/>
        <stp>ContractData</stp>
        <stp>S.US.SSO</stp>
        <stp>LastQuoteToday</stp>
        <stp/>
        <stp>T</stp>
        <tr r="AC5" s="2"/>
      </tp>
      <tp>
        <v>461792</v>
        <stp/>
        <stp>ContractData</stp>
        <stp>S.US.SCHE</stp>
        <stp>T_CVol</stp>
        <stp/>
        <stp>T</stp>
        <tr r="O37" s="1"/>
        <tr r="D92" s="1"/>
      </tp>
      <tp>
        <v>5185264.8</v>
        <stp/>
        <stp>StudyData</stp>
        <stp>S.US.ASHR</stp>
        <stp>MA</stp>
        <stp>InputChoice=Vol,MAType=Sim,Period=10</stp>
        <stp>MA</stp>
        <stp>D</stp>
        <stp/>
        <stp>all</stp>
        <stp/>
        <stp/>
        <stp/>
        <stp>T</stp>
        <tr r="P103" s="1"/>
        <tr r="F84" s="1"/>
      </tp>
      <tp>
        <v>9007101.5</v>
        <stp/>
        <stp>StudyData</stp>
        <stp>S.US.SH</stp>
        <stp>MA</stp>
        <stp>InputChoice=Vol,MAType=Sim,Period=10</stp>
        <stp>MA</stp>
        <stp>D</stp>
        <stp/>
        <stp>all</stp>
        <stp/>
        <stp/>
        <stp/>
        <stp>T</stp>
        <tr r="P101" s="1"/>
        <tr r="F43" s="1"/>
      </tp>
      <tp>
        <v>1621525.9</v>
        <stp/>
        <stp>StudyData</stp>
        <stp>S.US.NG</stp>
        <stp>MA</stp>
        <stp>InputChoice=Vol,MAType=Sim,Period=10</stp>
        <stp>MA</stp>
        <stp>D</stp>
        <stp/>
        <stp>all</stp>
        <stp/>
        <stp/>
        <stp/>
        <stp>T</stp>
        <tr r="P81" s="1"/>
        <tr r="F101" s="1"/>
      </tp>
    </main>
    <main first="cqg.rtd">
      <tp>
        <v>8358884.4000000004</v>
        <stp/>
        <stp>StudyData</stp>
        <stp>S.US.AMLP</stp>
        <stp>MA</stp>
        <stp>InputChoice=Vol,MAType=Sim,Period=10</stp>
        <stp>MA</stp>
        <stp>D</stp>
        <stp/>
        <stp>all</stp>
        <stp/>
        <stp/>
        <stp/>
        <stp>T</stp>
        <tr r="P84" s="1"/>
        <tr r="F50" s="1"/>
      </tp>
    </main>
    <main first="cqg.rtd">
      <tp>
        <v>1882</v>
        <stp/>
        <stp>StudyData</stp>
        <stp>EP</stp>
        <stp>Bar</stp>
        <stp/>
        <stp>Close</stp>
        <stp>5</stp>
        <stp>-31</stp>
        <stp/>
        <stp/>
        <stp/>
        <stp>False</stp>
        <tr r="AD33" s="1"/>
        <tr r="AD33" s="1"/>
      </tp>
      <tp>
        <v>1876.25</v>
        <stp/>
        <stp>StudyData</stp>
        <stp>EP</stp>
        <stp>Bar</stp>
        <stp/>
        <stp>Close</stp>
        <stp>5</stp>
        <stp>-30</stp>
        <stp/>
        <stp/>
        <stp/>
        <stp>False</stp>
        <tr r="AD32" s="1"/>
        <tr r="AD32" s="1"/>
      </tp>
      <tp>
        <v>1888.5</v>
        <stp/>
        <stp>StudyData</stp>
        <stp>EP</stp>
        <stp>Bar</stp>
        <stp/>
        <stp>Close</stp>
        <stp>5</stp>
        <stp>-33</stp>
        <stp/>
        <stp/>
        <stp/>
        <stp>False</stp>
        <tr r="AD35" s="1"/>
        <tr r="AD35" s="1"/>
      </tp>
      <tp>
        <v>1884</v>
        <stp/>
        <stp>StudyData</stp>
        <stp>EP</stp>
        <stp>Bar</stp>
        <stp/>
        <stp>Close</stp>
        <stp>5</stp>
        <stp>-32</stp>
        <stp/>
        <stp/>
        <stp/>
        <stp>False</stp>
        <tr r="AD34" s="1"/>
        <tr r="AD34" s="1"/>
      </tp>
      <tp>
        <v>1885.5</v>
        <stp/>
        <stp>StudyData</stp>
        <stp>EP</stp>
        <stp>Bar</stp>
        <stp/>
        <stp>Close</stp>
        <stp>5</stp>
        <stp>-35</stp>
        <stp/>
        <stp/>
        <stp/>
        <stp>False</stp>
        <tr r="AD37" s="1"/>
        <tr r="AD37" s="1"/>
      </tp>
      <tp>
        <v>1885</v>
        <stp/>
        <stp>StudyData</stp>
        <stp>EP</stp>
        <stp>Bar</stp>
        <stp/>
        <stp>Close</stp>
        <stp>5</stp>
        <stp>-34</stp>
        <stp/>
        <stp/>
        <stp/>
        <stp>False</stp>
        <tr r="AD36" s="1"/>
        <tr r="AD36" s="1"/>
      </tp>
      <tp>
        <v>1887.25</v>
        <stp/>
        <stp>StudyData</stp>
        <stp>EP</stp>
        <stp>Bar</stp>
        <stp/>
        <stp>Close</stp>
        <stp>5</stp>
        <stp>-37</stp>
        <stp/>
        <stp/>
        <stp/>
        <stp>False</stp>
        <tr r="AD39" s="1"/>
        <tr r="AD39" s="1"/>
      </tp>
      <tp>
        <v>1884</v>
        <stp/>
        <stp>StudyData</stp>
        <stp>EP</stp>
        <stp>Bar</stp>
        <stp/>
        <stp>Close</stp>
        <stp>5</stp>
        <stp>-36</stp>
        <stp/>
        <stp/>
        <stp/>
        <stp>False</stp>
        <tr r="AD38" s="1"/>
        <tr r="AD38" s="1"/>
      </tp>
      <tp>
        <v>1887.5</v>
        <stp/>
        <stp>StudyData</stp>
        <stp>EP</stp>
        <stp>Bar</stp>
        <stp/>
        <stp>Close</stp>
        <stp>5</stp>
        <stp>-39</stp>
        <stp/>
        <stp/>
        <stp/>
        <stp>False</stp>
        <tr r="AD41" s="1"/>
        <tr r="AD41" s="1"/>
      </tp>
      <tp>
        <v>1887.5</v>
        <stp/>
        <stp>StudyData</stp>
        <stp>EP</stp>
        <stp>Bar</stp>
        <stp/>
        <stp>Close</stp>
        <stp>5</stp>
        <stp>-38</stp>
        <stp/>
        <stp/>
        <stp/>
        <stp>False</stp>
        <tr r="AD40" s="1"/>
        <tr r="AD40" s="1"/>
      </tp>
      <tp>
        <v>6261188</v>
        <stp/>
        <stp>ContractData</stp>
        <stp>S.US.HEDJ</stp>
        <stp>T_CVol</stp>
        <stp/>
        <stp>T</stp>
        <tr r="O30" s="1"/>
        <tr r="D54" s="1"/>
      </tp>
      <tp>
        <v>9554459</v>
        <stp/>
        <stp>ContractData</stp>
        <stp>S.US.GDXJ</stp>
        <stp>T_CVol</stp>
        <stp/>
        <stp>T</stp>
        <tr r="O107" s="1"/>
        <tr r="D14" s="1"/>
      </tp>
    </main>
    <main first="cqg.rtd">
      <tp>
        <v>1887.25</v>
        <stp/>
        <stp>StudyData</stp>
        <stp>EP</stp>
        <stp>Bar</stp>
        <stp/>
        <stp>Close</stp>
        <stp>5</stp>
        <stp>-21</stp>
        <stp/>
        <stp/>
        <stp/>
        <stp>False</stp>
        <tr r="AD23" s="1"/>
        <tr r="AD23" s="1"/>
      </tp>
      <tp>
        <v>1894.75</v>
        <stp/>
        <stp>StudyData</stp>
        <stp>EP</stp>
        <stp>Bar</stp>
        <stp/>
        <stp>Close</stp>
        <stp>5</stp>
        <stp>-20</stp>
        <stp/>
        <stp/>
        <stp/>
        <stp>False</stp>
        <tr r="AD22" s="1"/>
        <tr r="AD22" s="1"/>
      </tp>
      <tp>
        <v>1886.25</v>
        <stp/>
        <stp>StudyData</stp>
        <stp>EP</stp>
        <stp>Bar</stp>
        <stp/>
        <stp>Close</stp>
        <stp>5</stp>
        <stp>-23</stp>
        <stp/>
        <stp/>
        <stp/>
        <stp>False</stp>
        <tr r="AD25" s="1"/>
        <tr r="AD25" s="1"/>
      </tp>
      <tp>
        <v>1886.5</v>
        <stp/>
        <stp>StudyData</stp>
        <stp>EP</stp>
        <stp>Bar</stp>
        <stp/>
        <stp>Close</stp>
        <stp>5</stp>
        <stp>-22</stp>
        <stp/>
        <stp/>
        <stp/>
        <stp>False</stp>
        <tr r="AD24" s="1"/>
        <tr r="AD24" s="1"/>
      </tp>
      <tp>
        <v>1889.5</v>
        <stp/>
        <stp>StudyData</stp>
        <stp>EP</stp>
        <stp>Bar</stp>
        <stp/>
        <stp>Close</stp>
        <stp>5</stp>
        <stp>-25</stp>
        <stp/>
        <stp/>
        <stp/>
        <stp>False</stp>
        <tr r="AD27" s="1"/>
        <tr r="AD27" s="1"/>
      </tp>
      <tp>
        <v>1889.25</v>
        <stp/>
        <stp>StudyData</stp>
        <stp>EP</stp>
        <stp>Bar</stp>
        <stp/>
        <stp>Close</stp>
        <stp>5</stp>
        <stp>-24</stp>
        <stp/>
        <stp/>
        <stp/>
        <stp>False</stp>
        <tr r="AD26" s="1"/>
        <tr r="AD26" s="1"/>
      </tp>
      <tp>
        <v>1881</v>
        <stp/>
        <stp>StudyData</stp>
        <stp>EP</stp>
        <stp>Bar</stp>
        <stp/>
        <stp>Close</stp>
        <stp>5</stp>
        <stp>-27</stp>
        <stp/>
        <stp/>
        <stp/>
        <stp>False</stp>
        <tr r="AD29" s="1"/>
        <tr r="AD29" s="1"/>
      </tp>
      <tp>
        <v>1883.5</v>
        <stp/>
        <stp>StudyData</stp>
        <stp>EP</stp>
        <stp>Bar</stp>
        <stp/>
        <stp>Close</stp>
        <stp>5</stp>
        <stp>-26</stp>
        <stp/>
        <stp/>
        <stp/>
        <stp>False</stp>
        <tr r="AD28" s="1"/>
        <tr r="AD28" s="1"/>
      </tp>
      <tp>
        <v>1876.75</v>
        <stp/>
        <stp>StudyData</stp>
        <stp>EP</stp>
        <stp>Bar</stp>
        <stp/>
        <stp>Close</stp>
        <stp>5</stp>
        <stp>-29</stp>
        <stp/>
        <stp/>
        <stp/>
        <stp>False</stp>
        <tr r="AD31" s="1"/>
        <tr r="AD31" s="1"/>
      </tp>
      <tp>
        <v>1877</v>
        <stp/>
        <stp>StudyData</stp>
        <stp>EP</stp>
        <stp>Bar</stp>
        <stp/>
        <stp>Close</stp>
        <stp>5</stp>
        <stp>-28</stp>
        <stp/>
        <stp/>
        <stp/>
        <stp>False</stp>
        <tr r="AD30" s="1"/>
        <tr r="AD30" s="1"/>
      </tp>
      <tp>
        <v>13.06</v>
        <stp/>
        <stp>ContractData</stp>
        <stp>S.US.TZA</stp>
        <stp>LastQuoteToday</stp>
        <stp/>
        <stp>T</stp>
        <tr r="K36" s="2"/>
      </tp>
      <tp>
        <v>62.79</v>
        <stp/>
        <stp>ContractData</stp>
        <stp>S.US.TNA</stp>
        <stp>LastQuoteToday</stp>
        <stp/>
        <stp>T</stp>
        <tr r="B11" s="2"/>
      </tp>
      <tp>
        <v>1080818</v>
        <stp/>
        <stp>ContractData</stp>
        <stp>S.US.SJNK</stp>
        <stp>T_CVol</stp>
        <stp/>
        <stp>T</stp>
        <tr r="O80" s="1"/>
        <tr r="D122" s="1"/>
      </tp>
    </main>
    <main first="cqg.rtd">
      <tp>
        <v>1904.25</v>
        <stp/>
        <stp>StudyData</stp>
        <stp>EP</stp>
        <stp>Bar</stp>
        <stp/>
        <stp>Close</stp>
        <stp>5</stp>
        <stp>-11</stp>
        <stp/>
        <stp/>
        <stp/>
        <stp>False</stp>
        <tr r="AD13" s="1"/>
        <tr r="AD13" s="1"/>
      </tp>
      <tp>
        <v>1899.75</v>
        <stp/>
        <stp>StudyData</stp>
        <stp>EP</stp>
        <stp>Bar</stp>
        <stp/>
        <stp>Close</stp>
        <stp>5</stp>
        <stp>-10</stp>
        <stp/>
        <stp/>
        <stp/>
        <stp>False</stp>
        <tr r="AD12" s="1"/>
        <tr r="AD12" s="1"/>
      </tp>
      <tp>
        <v>1905</v>
        <stp/>
        <stp>StudyData</stp>
        <stp>EP</stp>
        <stp>Bar</stp>
        <stp/>
        <stp>Close</stp>
        <stp>5</stp>
        <stp>-13</stp>
        <stp/>
        <stp/>
        <stp/>
        <stp>False</stp>
        <tr r="AD15" s="1"/>
        <tr r="AD15" s="1"/>
      </tp>
      <tp>
        <v>1901.5</v>
        <stp/>
        <stp>StudyData</stp>
        <stp>EP</stp>
        <stp>Bar</stp>
        <stp/>
        <stp>Close</stp>
        <stp>5</stp>
        <stp>-12</stp>
        <stp/>
        <stp/>
        <stp/>
        <stp>False</stp>
        <tr r="AD14" s="1"/>
        <tr r="AD14" s="1"/>
      </tp>
      <tp>
        <v>1899</v>
        <stp/>
        <stp>StudyData</stp>
        <stp>EP</stp>
        <stp>Bar</stp>
        <stp/>
        <stp>Close</stp>
        <stp>5</stp>
        <stp>-15</stp>
        <stp/>
        <stp/>
        <stp/>
        <stp>False</stp>
        <tr r="AD17" s="1"/>
        <tr r="AD17" s="1"/>
      </tp>
      <tp>
        <v>1902</v>
        <stp/>
        <stp>StudyData</stp>
        <stp>EP</stp>
        <stp>Bar</stp>
        <stp/>
        <stp>Close</stp>
        <stp>5</stp>
        <stp>-14</stp>
        <stp/>
        <stp/>
        <stp/>
        <stp>False</stp>
        <tr r="AD16" s="1"/>
        <tr r="AD16" s="1"/>
      </tp>
      <tp>
        <v>1903.25</v>
        <stp/>
        <stp>StudyData</stp>
        <stp>EP</stp>
        <stp>Bar</stp>
        <stp/>
        <stp>Close</stp>
        <stp>5</stp>
        <stp>-17</stp>
        <stp/>
        <stp/>
        <stp/>
        <stp>False</stp>
        <tr r="AD19" s="1"/>
        <tr r="AD19" s="1"/>
      </tp>
      <tp>
        <v>1900</v>
        <stp/>
        <stp>StudyData</stp>
        <stp>EP</stp>
        <stp>Bar</stp>
        <stp/>
        <stp>Close</stp>
        <stp>5</stp>
        <stp>-16</stp>
        <stp/>
        <stp/>
        <stp/>
        <stp>False</stp>
        <tr r="AD18" s="1"/>
        <tr r="AD18" s="1"/>
      </tp>
      <tp>
        <v>1897.75</v>
        <stp/>
        <stp>StudyData</stp>
        <stp>EP</stp>
        <stp>Bar</stp>
        <stp/>
        <stp>Close</stp>
        <stp>5</stp>
        <stp>-19</stp>
        <stp/>
        <stp/>
        <stp/>
        <stp>False</stp>
        <tr r="AD21" s="1"/>
        <tr r="AD21" s="1"/>
      </tp>
      <tp>
        <v>1897</v>
        <stp/>
        <stp>StudyData</stp>
        <stp>EP</stp>
        <stp>Bar</stp>
        <stp/>
        <stp>Close</stp>
        <stp>5</stp>
        <stp>-18</stp>
        <stp/>
        <stp/>
        <stp/>
        <stp>False</stp>
        <tr r="AD20" s="1"/>
        <tr r="AD20" s="1"/>
      </tp>
    </main>
    <main first="cqg.rtd">
      <tp>
        <v>2484403.5</v>
        <stp/>
        <stp>StudyData</stp>
        <stp>S.US.BKLN</stp>
        <stp>MA</stp>
        <stp>InputChoice=Vol,MAType=Sim,Period=10</stp>
        <stp>MA</stp>
        <stp>D</stp>
        <stp/>
        <stp>all</stp>
        <stp/>
        <stp/>
        <stp/>
        <stp>T</stp>
        <tr r="P82" s="1"/>
        <tr r="F91" s="1"/>
      </tp>
    </main>
    <main first="cqg.rtd">
      <tp>
        <v>655033</v>
        <stp/>
        <stp>ContractData</stp>
        <stp>S.US.DWTI</stp>
        <stp>T_CVol</stp>
        <stp/>
        <stp>T</stp>
        <tr r="O87" s="1"/>
        <tr r="D113" s="1"/>
      </tp>
    </main>
    <main first="cqg.rtd">
      <tp>
        <v>719165.7</v>
        <stp/>
        <stp>StudyData</stp>
        <stp>S.US.EMLC</stp>
        <stp>MA</stp>
        <stp>InputChoice=Vol,MAType=Sim,Period=10</stp>
        <stp>MA</stp>
        <stp>D</stp>
        <stp/>
        <stp>all</stp>
        <stp/>
        <stp/>
        <stp/>
        <stp>T</stp>
        <tr r="P95" s="1"/>
        <tr r="F90" s="1"/>
      </tp>
    </main>
    <main first="cqg.rtd">
      <tp>
        <v>2.2007941009642655</v>
        <stp/>
        <stp>ContractData</stp>
        <stp>S.US.XRT</stp>
        <stp>PerCentNetLastTrade</stp>
        <stp/>
        <stp>T</stp>
        <tr r="N36" s="1"/>
        <tr r="E81" s="1"/>
      </tp>
      <tp>
        <v>1.8010662312088757</v>
        <stp/>
        <stp>ContractData</stp>
        <stp>S.US.XBI</stp>
        <stp>PerCentNetLastTrade</stp>
        <stp/>
        <stp>T</stp>
        <tr r="N48" s="1"/>
        <tr r="E94" s="1"/>
      </tp>
      <tp>
        <v>1.1177987962166811</v>
        <stp/>
        <stp>ContractData</stp>
        <stp>S.US.XHB</stp>
        <stp>PerCentNetLastTrade</stp>
        <stp/>
        <stp>T</stp>
        <tr r="N63" s="1"/>
        <tr r="E52" s="1"/>
      </tp>
      <tp>
        <v>1.5534572037770331</v>
        <stp/>
        <stp>ContractData</stp>
        <stp>S.US.XOP</stp>
        <stp>PerCentNetLastTrade</stp>
        <stp/>
        <stp>T</stp>
        <tr r="N52" s="1"/>
        <tr r="E26" s="1"/>
      </tp>
      <tp>
        <v>1.7067833698030634</v>
        <stp/>
        <stp>ContractData</stp>
        <stp>S.US.XLP</stp>
        <stp>PerCentNetLastTrade</stp>
        <stp/>
        <stp>T</stp>
        <tr r="N50" s="1"/>
        <tr r="E38" s="1"/>
      </tp>
      <tp>
        <v>0.76136093266714255</v>
        <stp/>
        <stp>ContractData</stp>
        <stp>S.US.XLU</stp>
        <stp>PerCentNetLastTrade</stp>
        <stp/>
        <stp>T</stp>
        <tr r="N68" s="1"/>
        <tr r="E20" s="1"/>
      </tp>
      <tp>
        <v>2.5014714537963507</v>
        <stp/>
        <stp>ContractData</stp>
        <stp>S.US.XLV</stp>
        <stp>PerCentNetLastTrade</stp>
        <stp/>
        <stp>T</stp>
        <tr r="N25" s="1"/>
        <tr r="E30" s="1"/>
      </tp>
      <tp>
        <v>2.4753867791842477</v>
        <stp/>
        <stp>ContractData</stp>
        <stp>S.US.XLY</stp>
        <stp>PerCentNetLastTrade</stp>
        <stp/>
        <stp>T</stp>
        <tr r="N28" s="1"/>
        <tr r="E44" s="1"/>
      </tp>
      <tp>
        <v>1.9641541861036091</v>
        <stp/>
        <stp>ContractData</stp>
        <stp>S.US.XLB</stp>
        <stp>PerCentNetLastTrade</stp>
        <stp/>
        <stp>T</stp>
        <tr r="N44" s="1"/>
        <tr r="E69" s="1"/>
      </tp>
      <tp>
        <v>2.1614319486659914</v>
        <stp/>
        <stp>ContractData</stp>
        <stp>S.US.XLE</stp>
        <stp>PerCentNetLastTrade</stp>
        <stp/>
        <stp>T</stp>
        <tr r="N40" s="1"/>
        <tr r="E18" s="1"/>
      </tp>
      <tp>
        <v>2.2391401701746529</v>
        <stp/>
        <stp>ContractData</stp>
        <stp>S.US.XLF</stp>
        <stp>PerCentNetLastTrade</stp>
        <stp/>
        <stp>T</stp>
        <tr r="N35" s="1"/>
        <tr r="E7" s="1"/>
      </tp>
      <tp>
        <v>1.9599836668027766</v>
        <stp/>
        <stp>ContractData</stp>
        <stp>S.US.XLI</stp>
        <stp>PerCentNetLastTrade</stp>
        <stp/>
        <stp>T</stp>
        <tr r="N45" s="1"/>
        <tr r="E35" s="1"/>
      </tp>
      <tp>
        <v>3.3156498673740051</v>
        <stp/>
        <stp>ContractData</stp>
        <stp>S.US.XLK</stp>
        <stp>PerCentNetLastTrade</stp>
        <stp/>
        <stp>T</stp>
        <tr r="S14" s="2"/>
        <tr r="N16" s="1"/>
        <tr r="E34" s="1"/>
      </tp>
      <tp>
        <v>5.5586436909394105E-2</v>
        <stp/>
        <stp>ContractData</stp>
        <stp>S.US.XME</stp>
        <stp>PerCentNetLastTrade</stp>
        <stp/>
        <stp>T</stp>
        <tr r="N83" s="1"/>
        <tr r="E58" s="1"/>
      </tp>
      <tp>
        <v>-0.15710919088766692</v>
        <stp/>
        <stp>ContractData</stp>
        <stp>S.US.USO</stp>
        <stp>PerCentNetLastTrade</stp>
        <stp/>
        <stp>T</stp>
        <tr r="N90" s="1"/>
        <tr r="E9" s="1"/>
      </tp>
      <tp>
        <v>0.56022408963585435</v>
        <stp/>
        <stp>ContractData</stp>
        <stp>S.US.UCO</stp>
        <stp>PerCentNetLastTrade</stp>
        <stp/>
        <stp>T</stp>
        <tr r="N73" s="1"/>
        <tr r="E33" s="1"/>
      </tp>
      <tp>
        <v>-0.23492560689115113</v>
        <stp/>
        <stp>ContractData</stp>
        <stp>S.US.UNG</stp>
        <stp>PerCentNetLastTrade</stp>
        <stp/>
        <stp>T</stp>
        <tr r="N91" s="1"/>
        <tr r="E40" s="1"/>
      </tp>
      <tp>
        <v>-4.2521994134897358</v>
        <stp/>
        <stp>ContractData</stp>
        <stp>S.US.TZA</stp>
        <stp>PerCentNetLastTrade</stp>
        <stp/>
        <stp>T</stp>
        <tr r="N106" s="1"/>
        <tr r="M39" s="2"/>
        <tr r="E17" s="1"/>
      </tp>
      <tp>
        <v>3.8231229847996313</v>
        <stp/>
        <stp>ContractData</stp>
        <stp>S.US.TBT</stp>
        <stp>PerCentNetLastTrade</stp>
        <stp/>
        <stp>T</stp>
        <tr r="N12" s="1"/>
        <tr r="G14" s="2"/>
        <tr r="E80" s="1"/>
      </tp>
      <tp>
        <v>4.0603248259860791</v>
        <stp/>
        <stp>ContractData</stp>
        <stp>S.US.TNA</stp>
        <stp>PerCentNetLastTrade</stp>
        <stp/>
        <stp>T</stp>
        <tr r="N11" s="1"/>
        <tr r="D14" s="2"/>
        <tr r="E47" s="1"/>
      </tp>
      <tp>
        <v>-1.8418724362583447</v>
        <stp/>
        <stp>ContractData</stp>
        <stp>S.US.TLT</stp>
        <stp>PerCentNetLastTrade</stp>
        <stp/>
        <stp>T</stp>
        <tr r="N100" s="1"/>
        <tr r="E23" s="1"/>
      </tp>
      <tp>
        <v>2.083971805087343</v>
        <stp/>
        <stp>ContractData</stp>
        <stp>S.US.VWO</stp>
        <stp>PerCentNetLastTrade</stp>
        <stp/>
        <stp>T</stp>
        <tr r="N43" s="1"/>
        <tr r="E15" s="1"/>
      </tp>
      <tp>
        <v>2.2692109334708612</v>
        <stp/>
        <stp>ContractData</stp>
        <stp>S.US.VTI</stp>
        <stp>PerCentNetLastTrade</stp>
        <stp/>
        <stp>T</stp>
        <tr r="N34" s="1"/>
        <tr r="E86" s="1"/>
      </tp>
      <tp>
        <v>-5.1918735891647856</v>
        <stp/>
        <stp>ContractData</stp>
        <stp>S.US.VXX</stp>
        <stp>PerCentNetLastTrade</stp>
        <stp/>
        <stp>T</stp>
        <tr r="AE39" s="2"/>
        <tr r="N112" s="1"/>
        <tr r="E4" s="1"/>
      </tp>
      <tp>
        <v>0.51474955454365467</v>
        <stp/>
        <stp>ContractData</stp>
        <stp>S.US.VGK</stp>
        <stp>PerCentNetLastTrade</stp>
        <stp/>
        <stp>T</stp>
        <tr r="N75" s="1"/>
        <tr r="E61" s="1"/>
      </tp>
      <tp>
        <v>1.3509787703336091</v>
        <stp/>
        <stp>ContractData</stp>
        <stp>S.US.VEA</stp>
        <stp>PerCentNetLastTrade</stp>
        <stp/>
        <stp>T</stp>
        <tr r="N61" s="1"/>
        <tr r="E42" s="1"/>
      </tp>
      <tp>
        <v>1.4902718366220504</v>
        <stp/>
        <stp>ContractData</stp>
        <stp>S.US.VNQ</stp>
        <stp>PerCentNetLastTrade</stp>
        <stp/>
        <stp>T</stp>
        <tr r="N53" s="1"/>
        <tr r="E62" s="1"/>
      </tp>
      <tp>
        <v>2.5007286505392012</v>
        <stp/>
        <stp>ContractData</stp>
        <stp>S.US.VOO</stp>
        <stp>PerCentNetLastTrade</stp>
        <stp/>
        <stp>T</stp>
        <tr r="N26" s="1"/>
        <tr r="E79" s="1"/>
      </tp>
      <tp>
        <v>-6.6407200194599856</v>
        <stp/>
        <stp>ContractData</stp>
        <stp>S.US.QID</stp>
        <stp>PerCentNetLastTrade</stp>
        <stp/>
        <stp>T</stp>
        <tr r="N114" s="1"/>
        <tr r="G45" s="2"/>
        <tr r="E67" s="1"/>
      </tp>
      <tp>
        <v>6.5142293140319127</v>
        <stp/>
        <stp>ContractData</stp>
        <stp>S.US.QLD</stp>
        <stp>PerCentNetLastTrade</stp>
        <stp/>
        <stp>T</stp>
        <tr r="S8" s="2"/>
        <tr r="N6" s="1"/>
        <tr r="E95" s="1"/>
      </tp>
      <tp>
        <v>961452</v>
        <stp/>
        <stp>ContractData</stp>
        <stp>S.US.BKLN</stp>
        <stp>T_CVol</stp>
        <stp/>
        <stp>T</stp>
        <tr r="O82" s="1"/>
        <tr r="D91" s="1"/>
      </tp>
      <tp>
        <v>-6.5934065934065931</v>
        <stp/>
        <stp>ContractData</stp>
        <stp>S.US.PTN</stp>
        <stp>PerCentNetLastTrade</stp>
        <stp/>
        <stp>T</stp>
        <tr r="N113" s="1"/>
        <tr r="D45" s="2"/>
        <tr r="E75" s="1"/>
      </tp>
      <tp>
        <v>0.46753246753246752</v>
        <stp/>
        <stp>ContractData</stp>
        <stp>S.US.PFF</stp>
        <stp>PerCentNetLastTrade</stp>
        <stp/>
        <stp>T</stp>
        <tr r="N76" s="1"/>
        <tr r="E96" s="1"/>
      </tp>
      <tp>
        <v>0.41522491349480967</v>
        <stp/>
        <stp>ContractData</stp>
        <stp>S.US.PGX</stp>
        <stp>PerCentNetLastTrade</stp>
        <stp/>
        <stp>T</stp>
        <tr r="N79" s="1"/>
        <tr r="E117" s="1"/>
      </tp>
      <tp>
        <v>1.3727560718057021</v>
        <stp/>
        <stp>ContractData</stp>
        <stp>S.US.PIN</stp>
        <stp>PerCentNetLastTrade</stp>
        <stp/>
        <stp>T</stp>
        <tr r="N60" s="1"/>
        <tr r="E82" s="1"/>
      </tp>
      <tp>
        <v>4.8743623653882491</v>
        <stp/>
        <stp>ContractData</stp>
        <stp>S.US.SSO</stp>
        <stp>PerCentNetLastTrade</stp>
        <stp/>
        <stp>T</stp>
        <tr r="AE8" s="2"/>
        <tr r="N10" s="1"/>
        <tr r="E64" s="1"/>
      </tp>
      <tp>
        <v>2.4456666844662784</v>
        <stp/>
        <stp>ContractData</stp>
        <stp>S.US.SPY</stp>
        <stp>PerCentNetLastTrade</stp>
        <stp/>
        <stp>T</stp>
        <tr r="N29" s="1"/>
        <tr r="E1" s="1"/>
      </tp>
      <tp>
        <v>-0.54393625986363292</v>
        <stp/>
        <stp>ContractData</stp>
        <stp>S.US.SCO</stp>
        <stp>PerCentNetLastTrade</stp>
        <stp/>
        <stp>T</stp>
        <tr r="N94" s="1"/>
        <tr r="E119" s="1"/>
      </tp>
      <tp>
        <v>-4.8984468339307048</v>
        <stp/>
        <stp>ContractData</stp>
        <stp>S.US.SDS</stp>
        <stp>PerCentNetLastTrade</stp>
        <stp/>
        <stp>T</stp>
        <tr r="Y39" s="2"/>
        <tr r="N110" s="1"/>
        <tr r="E25" s="1"/>
      </tp>
      <tp>
        <v>-3.5025017869907078</v>
        <stp/>
        <stp>ContractData</stp>
        <stp>S.US.SLV</stp>
        <stp>PerCentNetLastTrade</stp>
        <stp/>
        <stp>T</stp>
        <tr r="N104" s="1"/>
        <tr r="G39" s="2"/>
        <tr r="E73" s="1"/>
      </tp>
      <tp>
        <v>3.37275514673675</v>
        <stp/>
        <stp>ContractData</stp>
        <stp>S.US.SMH</stp>
        <stp>PerCentNetLastTrade</stp>
        <stp/>
        <stp>T</stp>
        <tr r="P14" s="2"/>
        <tr r="N15" s="1"/>
        <tr r="E60" s="1"/>
      </tp>
      <tp>
        <v>2.5903203817314249</v>
        <stp/>
        <stp>ContractData</stp>
        <stp>S.US.RSX</stp>
        <stp>PerCentNetLastTrade</stp>
        <stp/>
        <stp>T</stp>
        <tr r="N23" s="1"/>
        <tr r="E21" s="1"/>
      </tp>
      <tp>
        <v>1.6043215141545835</v>
        <stp/>
        <stp>ContractData</stp>
        <stp>S.US.MDY</stp>
        <stp>PerCentNetLastTrade</stp>
        <stp/>
        <stp>T</stp>
        <tr r="N51" s="1"/>
        <tr r="E98" s="1"/>
      </tp>
      <tp>
        <v>-0.11294526498696786</v>
        <stp/>
        <stp>ContractData</stp>
        <stp>S.US.LQD</stp>
        <stp>PerCentNetLastTrade</stp>
        <stp/>
        <stp>T</stp>
        <tr r="N88" s="1"/>
        <tr r="E57" s="1"/>
      </tp>
      <tp>
        <v>-1.3541309564621187</v>
        <stp/>
        <stp>ContractData</stp>
        <stp>S.US.LNG</stp>
        <stp>PerCentNetLastTrade</stp>
        <stp/>
        <stp>T</stp>
        <tr r="N99" s="1"/>
        <tr r="E71" s="1"/>
      </tp>
      <tp>
        <v>2.7809094325441563</v>
        <stp/>
        <stp>ContractData</stp>
        <stp>S.US.OIH</stp>
        <stp>PerCentNetLastTrade</stp>
        <stp/>
        <stp>T</stp>
        <tr r="AB14" s="2"/>
        <tr r="N19" s="1"/>
        <tr r="E27" s="1"/>
      </tp>
      <tp>
        <v>-0.27932960893854747</v>
        <stp/>
        <stp>ContractData</stp>
        <stp>S.US.OIL</stp>
        <stp>PerCentNetLastTrade</stp>
        <stp/>
        <stp>T</stp>
        <tr r="N92" s="1"/>
        <tr r="E37" s="1"/>
      </tp>
      <tp>
        <v>-4.4117647058823533</v>
        <stp/>
        <stp>ContractData</stp>
        <stp>S.US.NGD</stp>
        <stp>PerCentNetLastTrade</stp>
        <stp/>
        <stp>T</stp>
        <tr r="V39" s="2"/>
        <tr r="N109" s="1"/>
        <tr r="E51" s="1"/>
      </tp>
      <tp>
        <v>6.3457330415754925</v>
        <stp/>
        <stp>ContractData</stp>
        <stp>S.US.NOG</stp>
        <stp>PerCentNetLastTrade</stp>
        <stp/>
        <stp>T</stp>
        <tr r="N9" s="1"/>
        <tr r="AB8" s="2"/>
        <tr r="E110" s="1"/>
      </tp>
      <tp>
        <v>2.4856596558317401</v>
        <stp/>
        <stp>ContractData</stp>
        <stp>S.US.IVV</stp>
        <stp>PerCentNetLastTrade</stp>
        <stp/>
        <stp>T</stp>
        <tr r="N27" s="1"/>
        <tr r="E72" s="1"/>
      </tp>
      <tp>
        <v>2.1451242202035679</v>
        <stp/>
        <stp>ContractData</stp>
        <stp>S.US.IWD</stp>
        <stp>PerCentNetLastTrade</stp>
        <stp/>
        <stp>T</stp>
        <tr r="N42" s="1"/>
        <tr r="E111" s="1"/>
      </tp>
      <tp>
        <v>1.3948400036466406</v>
        <stp/>
        <stp>ContractData</stp>
        <stp>S.US.IWM</stp>
        <stp>PerCentNetLastTrade</stp>
        <stp/>
        <stp>T</stp>
        <tr r="N58" s="1"/>
        <tr r="E8" s="1"/>
      </tp>
      <tp>
        <v>1.4025777103866566</v>
        <stp/>
        <stp>ContractData</stp>
        <stp>S.US.ITB</stp>
        <stp>PerCentNetLastTrade</stp>
        <stp/>
        <stp>T</stp>
        <tr r="N57" s="1"/>
        <tr r="E55" s="1"/>
      </tp>
      <tp>
        <v>1.3798111837327525</v>
        <stp/>
        <stp>ContractData</stp>
        <stp>S.US.IYR</stp>
        <stp>PerCentNetLastTrade</stp>
        <stp/>
        <stp>T</stp>
        <tr r="N59" s="1"/>
        <tr r="E13" s="1"/>
      </tp>
      <tp>
        <v>-1.1796733212341197</v>
        <stp/>
        <stp>ContractData</stp>
        <stp>S.US.IAU</stp>
        <stp>PerCentNetLastTrade</stp>
        <stp/>
        <stp>T</stp>
        <tr r="N98" s="1"/>
        <tr r="E103" s="1"/>
      </tp>
      <tp>
        <v>0.67114093959731547</v>
        <stp/>
        <stp>ContractData</stp>
        <stp>S.US.HYG</stp>
        <stp>PerCentNetLastTrade</stp>
        <stp/>
        <stp>T</stp>
        <tr r="N71" s="1"/>
        <tr r="E46" s="1"/>
      </tp>
      <tp>
        <v>2.2821576763485476</v>
        <stp/>
        <stp>ContractData</stp>
        <stp>S.US.KRE</stp>
        <stp>PerCentNetLastTrade</stp>
        <stp/>
        <stp>T</stp>
        <tr r="N32" s="1"/>
        <tr r="E45" s="1"/>
      </tp>
      <tp>
        <v>2.6257513445112308</v>
        <stp/>
        <stp>ContractData</stp>
        <stp>S.US.KBE</stp>
        <stp>PerCentNetLastTrade</stp>
        <stp/>
        <stp>T</stp>
        <tr r="N22" s="1"/>
        <tr r="E29" s="1"/>
      </tp>
      <tp>
        <v>0.82417582417582413</v>
        <stp/>
        <stp>ContractData</stp>
        <stp>S.US.JNK</stp>
        <stp>PerCentNetLastTrade</stp>
        <stp/>
        <stp>T</stp>
        <tr r="N67" s="1"/>
        <tr r="E28" s="1"/>
      </tp>
      <tp>
        <v>6.5106382978723403</v>
        <stp/>
        <stp>ContractData</stp>
        <stp>S.US.ERX</stp>
        <stp>PerCentNetLastTrade</stp>
        <stp/>
        <stp>T</stp>
        <tr r="N7" s="1"/>
        <tr r="V8" s="2"/>
        <tr r="E112" s="1"/>
      </tp>
      <tp>
        <v>1.8459915611814346</v>
        <stp/>
        <stp>ContractData</stp>
        <stp>S.US.EPI</stp>
        <stp>PerCentNetLastTrade</stp>
        <stp/>
        <stp>T</stp>
        <tr r="N46" s="1"/>
        <tr r="E65" s="1"/>
      </tp>
      <tp>
        <v>2.7287319422150884</v>
        <stp/>
        <stp>ContractData</stp>
        <stp>S.US.EWT</stp>
        <stp>PerCentNetLastTrade</stp>
        <stp/>
        <stp>T</stp>
        <tr r="N21" s="1"/>
        <tr r="E24" s="1"/>
      </tp>
      <tp>
        <v>-0.12048192771084337</v>
        <stp/>
        <stp>ContractData</stp>
        <stp>S.US.EWU</stp>
        <stp>PerCentNetLastTrade</stp>
        <stp/>
        <stp>T</stp>
        <tr r="N89" s="1"/>
        <tr r="E88" s="1"/>
      </tp>
      <tp>
        <v>0.70792880258899671</v>
        <stp/>
        <stp>ContractData</stp>
        <stp>S.US.EWW</stp>
        <stp>PerCentNetLastTrade</stp>
        <stp/>
        <stp>T</stp>
        <tr r="N69" s="1"/>
        <tr r="E105" s="1"/>
      </tp>
      <tp>
        <v>2.1715288440447464</v>
        <stp/>
        <stp>ContractData</stp>
        <stp>S.US.EWY</stp>
        <stp>PerCentNetLastTrade</stp>
        <stp/>
        <stp>T</stp>
        <tr r="N39" s="1"/>
        <tr r="E78" s="1"/>
      </tp>
      <tp>
        <v>2.3529411764705883</v>
        <stp/>
        <stp>ContractData</stp>
        <stp>S.US.EWZ</stp>
        <stp>PerCentNetLastTrade</stp>
        <stp/>
        <stp>T</stp>
        <tr r="N31" s="1"/>
        <tr r="E16" s="1"/>
      </tp>
      <tp>
        <v>1.4697876973326076</v>
        <stp/>
        <stp>ContractData</stp>
        <stp>S.US.EWA</stp>
        <stp>PerCentNetLastTrade</stp>
        <stp/>
        <stp>T</stp>
        <tr r="N55" s="1"/>
        <tr r="E87" s="1"/>
      </tp>
      <tp>
        <v>0.92429577464788737</v>
        <stp/>
        <stp>ContractData</stp>
        <stp>S.US.EWC</stp>
        <stp>PerCentNetLastTrade</stp>
        <stp/>
        <stp>T</stp>
        <tr r="N66" s="1"/>
        <tr r="E115" s="1"/>
      </tp>
      <tp>
        <v>1.4722975590856258</v>
        <stp/>
        <stp>ContractData</stp>
        <stp>S.US.EWG</stp>
        <stp>PerCentNetLastTrade</stp>
        <stp/>
        <stp>T</stp>
        <tr r="N54" s="1"/>
        <tr r="E12" s="1"/>
      </tp>
      <tp>
        <v>0.4226096143687269</v>
        <stp/>
        <stp>ContractData</stp>
        <stp>S.US.EWH</stp>
        <stp>PerCentNetLastTrade</stp>
        <stp/>
        <stp>T</stp>
        <tr r="N78" s="1"/>
        <tr r="E77" s="1"/>
      </tp>
      <tp>
        <v>2.7657735522904061</v>
        <stp/>
        <stp>ContractData</stp>
        <stp>S.US.EWJ</stp>
        <stp>PerCentNetLastTrade</stp>
        <stp/>
        <stp>T</stp>
        <tr r="N20" s="1"/>
        <tr r="AE14" s="2"/>
        <tr r="E6" s="1"/>
      </tp>
      <tp>
        <v>3.0430220356768101</v>
        <stp/>
        <stp>ContractData</stp>
        <stp>S.US.EWM</stp>
        <stp>PerCentNetLastTrade</stp>
        <stp/>
        <stp>T</stp>
        <tr r="N18" s="1"/>
        <tr r="Y14" s="2"/>
        <tr r="E53" s="1"/>
      </tp>
      <tp>
        <v>1.1331444759206799</v>
        <stp/>
        <stp>ContractData</stp>
        <stp>S.US.EZU</stp>
        <stp>PerCentNetLastTrade</stp>
        <stp/>
        <stp>T</stp>
        <tr r="N62" s="1"/>
        <tr r="E76" s="1"/>
      </tp>
      <tp>
        <v>1.0787671232876712</v>
        <stp/>
        <stp>ContractData</stp>
        <stp>S.US.EFA</stp>
        <stp>PerCentNetLastTrade</stp>
        <stp/>
        <stp>T</stp>
        <tr r="N64" s="1"/>
        <tr r="E22" s="1"/>
      </tp>
      <tp>
        <v>2.2698612862547289</v>
        <stp/>
        <stp>ContractData</stp>
        <stp>S.US.EEM</stp>
        <stp>PerCentNetLastTrade</stp>
        <stp/>
        <stp>T</stp>
        <tr r="N33" s="1"/>
        <tr r="E3" s="1"/>
      </tp>
      <tp>
        <v>-5.1067073170731705</v>
        <stp/>
        <stp>ContractData</stp>
        <stp>S.US.DXD</stp>
        <stp>PerCentNetLastTrade</stp>
        <stp/>
        <stp>T</stp>
        <tr r="N111" s="1"/>
        <tr r="AB39" s="2"/>
        <tr r="E118" s="1"/>
      </tp>
      <tp>
        <v>3.7607891491985201</v>
        <stp/>
        <stp>ContractData</stp>
        <stp>S.US.DXJ</stp>
        <stp>PerCentNetLastTrade</stp>
        <stp/>
        <stp>T</stp>
        <tr r="J14" s="2"/>
        <tr r="N13" s="1"/>
        <tr r="E41" s="1"/>
      </tp>
      <tp>
        <v>-0.82758620689655171</v>
        <stp/>
        <stp>ContractData</stp>
        <stp>S.US.DBC</stp>
        <stp>PerCentNetLastTrade</stp>
        <stp/>
        <stp>T</stp>
        <tr r="N96" s="1"/>
        <tr r="E83" s="1"/>
      </tp>
      <tp>
        <v>2.5560738705348585</v>
        <stp/>
        <stp>ContractData</stp>
        <stp>S.US.DIA</stp>
        <stp>PerCentNetLastTrade</stp>
        <stp/>
        <stp>T</stp>
        <tr r="N24" s="1"/>
        <tr r="E48" s="1"/>
      </tp>
      <tp>
        <v>-2.5351014040561624</v>
        <stp/>
        <stp>ContractData</stp>
        <stp>S.US.DOG</stp>
        <stp>PerCentNetLastTrade</stp>
        <stp/>
        <stp>T</stp>
        <tr r="N102" s="1"/>
        <tr r="E106" s="1"/>
      </tp>
      <tp>
        <v>-4.3891733723482078</v>
        <stp/>
        <stp>ContractData</stp>
        <stp>S.US.GDX</stp>
        <stp>PerCentNetLastTrade</stp>
        <stp/>
        <stp>T</stp>
        <tr r="S39" s="2"/>
        <tr r="N108" s="1"/>
        <tr r="E2" s="1"/>
      </tp>
      <tp>
        <v>-1.0809820447050202</v>
        <stp/>
        <stp>ContractData</stp>
        <stp>S.US.GLD</stp>
        <stp>PerCentNetLastTrade</stp>
        <stp/>
        <stp>T</stp>
        <tr r="N97" s="1"/>
        <tr r="E31" s="1"/>
      </tp>
      <tp>
        <v>38.380000000000003</v>
        <stp/>
        <stp>ContractData</stp>
        <stp>S.US.QID</stp>
        <stp>LastQuoteToday</stp>
        <stp/>
        <stp>T</stp>
        <tr r="E42" s="2"/>
      </tp>
      <tp>
        <v>64.75</v>
        <stp/>
        <stp>ContractData</stp>
        <stp>S.US.QLD</stp>
        <stp>LastQuoteToday</stp>
        <stp/>
        <stp>T</stp>
        <tr r="Q5" s="2"/>
      </tp>
      <tp>
        <v>24.900000000000002</v>
        <stp/>
        <stp>ContractData</stp>
        <stp>S.US.DXD</stp>
        <stp>LastQuoteToday</stp>
        <stp/>
        <stp>T</stp>
        <tr r="Z36" s="2"/>
      </tp>
      <tp>
        <v>1.95</v>
        <stp/>
        <stp>ContractData</stp>
        <stp>S.US.NGD</stp>
        <stp>LastQuoteToday</stp>
        <stp/>
        <stp>T</stp>
        <tr r="T36" s="2"/>
      </tp>
      <tp>
        <v>1.7597551644988523</v>
        <stp/>
        <stp>ContractData</stp>
        <stp>S.US.FXR</stp>
        <stp>PerCentNetLastTrade</stp>
        <stp/>
        <stp>T</stp>
        <tr r="N49" s="1"/>
        <tr r="E107" s="1"/>
      </tp>
      <tp>
        <v>0.54694621695533274</v>
        <stp/>
        <stp>ContractData</stp>
        <stp>S.US.FXU</stp>
        <stp>PerCentNetLastTrade</stp>
        <stp/>
        <stp>T</stp>
        <tr r="N74" s="1"/>
        <tr r="E121" s="1"/>
      </tp>
      <tp>
        <v>0.45701228220508427</v>
        <stp/>
        <stp>ContractData</stp>
        <stp>S.US.FXI</stp>
        <stp>PerCentNetLastTrade</stp>
        <stp/>
        <stp>T</stp>
        <tr r="N77" s="1"/>
        <tr r="E11" s="1"/>
      </tp>
      <tp>
        <v>6.4368770764119603</v>
        <stp/>
        <stp>ContractData</stp>
        <stp>S.US.FAS</stp>
        <stp>PerCentNetLastTrade</stp>
        <stp/>
        <stp>T</stp>
        <tr r="Y8" s="2"/>
        <tr r="N8" s="1"/>
        <tr r="E74" s="1"/>
      </tp>
      <tp>
        <v>-7.2765072765072762</v>
        <stp/>
        <stp>ContractData</stp>
        <stp>S.US.FAZ</stp>
        <stp>PerCentNetLastTrade</stp>
        <stp/>
        <stp>T</stp>
        <tr r="J45" s="2"/>
        <tr r="N115" s="1"/>
        <tr r="E89" s="1"/>
      </tp>
      <tp>
        <v>1.0285714285714285</v>
        <stp/>
        <stp>ContractData</stp>
        <stp>S.US.FEZ</stp>
        <stp>PerCentNetLastTrade</stp>
        <stp/>
        <stp>T</stp>
        <tr r="N65" s="1"/>
        <tr r="E85" s="1"/>
      </tp>
      <tp>
        <v>-15</v>
        <stp/>
        <stp>ContractData</stp>
        <stp>S.US.APP</stp>
        <stp>PerCentNetLastTrade</stp>
        <stp/>
        <stp>T</stp>
        <tr r="AE45" s="2"/>
        <tr r="N122" s="1"/>
        <tr r="E109" s="1"/>
      </tp>
      <tp>
        <v>-0.4202448382970948</v>
        <stp/>
        <stp>ContractData</stp>
        <stp>S.US.AGG</stp>
        <stp>PerCentNetLastTrade</stp>
        <stp/>
        <stp>T</stp>
        <tr r="N93" s="1"/>
        <tr r="E97" s="1"/>
      </tp>
      <tp>
        <v>0.69256248118036734</v>
        <stp/>
        <stp>ContractData</stp>
        <stp>S.US.AMJ</stp>
        <stp>PerCentNetLastTrade</stp>
        <stp/>
        <stp>T</stp>
        <tr r="N70" s="1"/>
        <tr r="E102" s="1"/>
      </tp>
      <tp>
        <v>-8.5470085470085468</v>
        <stp/>
        <stp>ContractData</stp>
        <stp>S.US.BTG</stp>
        <stp>PerCentNetLastTrade</stp>
        <stp/>
        <stp>T</stp>
        <tr r="N118" s="1"/>
        <tr r="S45" s="2"/>
        <tr r="E70" s="1"/>
      </tp>
      <tp>
        <v>0</v>
        <stp/>
        <stp>ContractData</stp>
        <stp>S.US.BAA</stp>
        <stp>PerCentNetLastTrade</stp>
        <stp/>
        <stp>T</stp>
        <tr r="N85" s="1"/>
        <tr r="E99" s="1"/>
      </tp>
      <tp>
        <v>5988862.2999999998</v>
        <stp/>
        <stp>StudyData</stp>
        <stp>S.US.DUST</stp>
        <stp>MA</stp>
        <stp>InputChoice=Vol,MAType=Sim,Period=10</stp>
        <stp>MA</stp>
        <stp>D</stp>
        <stp/>
        <stp>all</stp>
        <stp/>
        <stp/>
        <stp/>
        <stp>T</stp>
        <tr r="P1" s="1"/>
        <tr r="F39" s="1"/>
      </tp>
      <tp>
        <v>1049077.1000000001</v>
        <stp/>
        <stp>StudyData</stp>
        <stp>S.US.DWTI</stp>
        <stp>MA</stp>
        <stp>InputChoice=Vol,MAType=Sim,Period=10</stp>
        <stp>MA</stp>
        <stp>D</stp>
        <stp/>
        <stp>all</stp>
        <stp/>
        <stp/>
        <stp/>
        <stp>T</stp>
        <tr r="P87" s="1"/>
        <tr r="F113" s="1"/>
      </tp>
      <tp>
        <v>7483663.0999999996</v>
        <stp/>
        <stp>StudyData</stp>
        <stp>S.US.DBEF</stp>
        <stp>MA</stp>
        <stp>InputChoice=Vol,MAType=Sim,Period=10</stp>
        <stp>MA</stp>
        <stp>D</stp>
        <stp/>
        <stp>all</stp>
        <stp/>
        <stp/>
        <stp/>
        <stp>T</stp>
        <tr r="P41" s="1"/>
        <tr r="F59" s="1"/>
      </tp>
    </main>
    <main first="cqg.rtd">
      <tp>
        <v>8678562.1999999993</v>
        <stp/>
        <stp>StudyData</stp>
        <stp>S.US.DGAZ</stp>
        <stp>MA</stp>
        <stp>InputChoice=Vol,MAType=Sim,Period=10</stp>
        <stp>MA</stp>
        <stp>D</stp>
        <stp/>
        <stp>all</stp>
        <stp/>
        <stp/>
        <stp/>
        <stp>T</stp>
        <tr r="P72" s="1"/>
        <tr r="F10" s="1"/>
      </tp>
    </main>
    <main first="cqg.rtd">
      <tp>
        <v>741008</v>
        <stp/>
        <stp>ContractData</stp>
        <stp>S.US.ONVO</stp>
        <stp>T_CVol</stp>
        <stp/>
        <stp>T</stp>
        <tr r="O86" s="1"/>
        <tr r="D120" s="1"/>
      </tp>
      <tp>
        <v>5209897</v>
        <stp/>
        <stp>ContractData</stp>
        <stp>S.US.UPRO</stp>
        <stp>T_CVol</stp>
        <stp/>
        <stp>T</stp>
        <tr r="O4" s="1"/>
        <tr r="D68" s="1"/>
      </tp>
      <tp>
        <v>3008141.7</v>
        <stp/>
        <stp>StudyData</stp>
        <stp>S.US.GSAT</stp>
        <stp>MA</stp>
        <stp>InputChoice=Vol,MAType=Sim,Period=10</stp>
        <stp>MA</stp>
        <stp>D</stp>
        <stp/>
        <stp>all</stp>
        <stp/>
        <stp/>
        <stp/>
        <stp>T</stp>
        <tr r="P17" s="1"/>
        <tr r="F63" s="1"/>
      </tp>
    </main>
    <main first="cqg.rtd">
      <tp>
        <v>14726857.1</v>
        <stp/>
        <stp>StudyData</stp>
        <stp>S.US.GDXJ</stp>
        <stp>MA</stp>
        <stp>InputChoice=Vol,MAType=Sim,Period=10</stp>
        <stp>MA</stp>
        <stp>D</stp>
        <stp/>
        <stp>all</stp>
        <stp/>
        <stp/>
        <stp/>
        <stp>T</stp>
        <tr r="P107" s="1"/>
        <tr r="F14" s="1"/>
      </tp>
    </main>
    <main first="cqg.rtd">
      <tp>
        <v>1958860</v>
        <stp/>
        <stp>ContractData</stp>
        <stp>S.US.SPXL</stp>
        <stp>T_CVol</stp>
        <stp/>
        <stp>T</stp>
        <tr r="O5" s="1"/>
        <tr r="D104" s="1"/>
      </tp>
      <tp>
        <v>623414</v>
        <stp/>
        <stp>ContractData</stp>
        <stp>S.US.RUSL</stp>
        <stp>T_CVol</stp>
        <stp/>
        <stp>T</stp>
        <tr r="O3" s="1"/>
        <tr r="D116" s="1"/>
      </tp>
    </main>
    <main first="cqg.rtd">
      <tp>
        <v>1880.25</v>
        <stp/>
        <stp>StudyData</stp>
        <stp>EP</stp>
        <stp>Bar</stp>
        <stp/>
        <stp>Close</stp>
        <stp>5</stp>
        <stp>-41</stp>
        <stp/>
        <stp/>
        <stp/>
        <stp>False</stp>
        <tr r="AD43" s="1"/>
        <tr r="AD43" s="1"/>
      </tp>
      <tp>
        <v>1887.25</v>
        <stp/>
        <stp>StudyData</stp>
        <stp>EP</stp>
        <stp>Bar</stp>
        <stp/>
        <stp>Close</stp>
        <stp>5</stp>
        <stp>-40</stp>
        <stp/>
        <stp/>
        <stp/>
        <stp>False</stp>
        <tr r="AD42" s="1"/>
        <tr r="AD42" s="1"/>
      </tp>
      <tp>
        <v>1891.5</v>
        <stp/>
        <stp>StudyData</stp>
        <stp>EP</stp>
        <stp>Bar</stp>
        <stp/>
        <stp>Close</stp>
        <stp>5</stp>
        <stp>-43</stp>
        <stp/>
        <stp/>
        <stp/>
        <stp>False</stp>
        <tr r="AD45" s="1"/>
        <tr r="AD45" s="1"/>
      </tp>
      <tp>
        <v>1886.25</v>
        <stp/>
        <stp>StudyData</stp>
        <stp>EP</stp>
        <stp>Bar</stp>
        <stp/>
        <stp>Close</stp>
        <stp>5</stp>
        <stp>-42</stp>
        <stp/>
        <stp/>
        <stp/>
        <stp>False</stp>
        <tr r="AD44" s="1"/>
        <tr r="AD44" s="1"/>
      </tp>
      <tp>
        <v>1894.5</v>
        <stp/>
        <stp>StudyData</stp>
        <stp>EP</stp>
        <stp>Bar</stp>
        <stp/>
        <stp>Close</stp>
        <stp>5</stp>
        <stp>-45</stp>
        <stp/>
        <stp/>
        <stp/>
        <stp>False</stp>
        <tr r="AD47" s="1"/>
        <tr r="AD47" s="1"/>
      </tp>
      <tp>
        <v>1892</v>
        <stp/>
        <stp>StudyData</stp>
        <stp>EP</stp>
        <stp>Bar</stp>
        <stp/>
        <stp>Close</stp>
        <stp>5</stp>
        <stp>-44</stp>
        <stp/>
        <stp/>
        <stp/>
        <stp>False</stp>
        <tr r="AD46" s="1"/>
        <tr r="AD46" s="1"/>
      </tp>
      <tp>
        <v>1.07</v>
        <stp/>
        <stp>ContractData</stp>
        <stp>S.US.BTG</stp>
        <stp>LastQuoteToday</stp>
        <stp/>
        <stp>T</stp>
        <tr r="Q42" s="2"/>
      </tp>
      <tp>
        <v>4.8600000000000003</v>
        <stp/>
        <stp>ContractData</stp>
        <stp>S.US.NOG</stp>
        <stp>LastQuoteToday</stp>
        <stp/>
        <stp>T</stp>
        <tr r="Z5" s="2"/>
      </tp>
      <tp>
        <v>0.36376864314296109</v>
        <stp/>
        <stp>ContractData</stp>
        <stp>S.US.SJNK</stp>
        <stp>PerCentNetLastTrade</stp>
        <stp/>
        <stp>T</stp>
        <tr r="N80" s="1"/>
        <tr r="E122" s="1"/>
      </tp>
      <tp>
        <v>1.410488245931284</v>
        <stp/>
        <stp>ContractData</stp>
        <stp>S.US.SCHF</stp>
        <stp>PerCentNetLastTrade</stp>
        <stp/>
        <stp>T</stp>
        <tr r="N56" s="1"/>
        <tr r="E114" s="1"/>
      </tp>
      <tp>
        <v>2.1871820956256358</v>
        <stp/>
        <stp>ContractData</stp>
        <stp>S.US.SCHE</stp>
        <stp>PerCentNetLastTrade</stp>
        <stp/>
        <stp>T</stp>
        <tr r="N37" s="1"/>
        <tr r="E92" s="1"/>
      </tp>
      <tp>
        <v>-4.1312959818902097</v>
        <stp/>
        <stp>ContractData</stp>
        <stp>S.US.SRTY</stp>
        <stp>PerCentNetLastTrade</stp>
        <stp/>
        <stp>T</stp>
        <tr r="J39" s="2"/>
        <tr r="N105" s="1"/>
        <tr r="E108" s="1"/>
      </tp>
      <tp>
        <v>7.2696403766013278</v>
        <stp/>
        <stp>ContractData</stp>
        <stp>S.US.SPXL</stp>
        <stp>PerCentNetLastTrade</stp>
        <stp/>
        <stp>T</stp>
        <tr r="N5" s="1"/>
        <tr r="P8" s="2"/>
        <tr r="E104" s="1"/>
      </tp>
      <tp>
        <v>-7.4058919803600656</v>
        <stp/>
        <stp>ContractData</stp>
        <stp>S.US.SPXS</stp>
        <stp>PerCentNetLastTrade</stp>
        <stp/>
        <stp>T</stp>
        <tr r="M45" s="2"/>
        <tr r="N116" s="1"/>
        <tr r="E56" s="1"/>
      </tp>
      <tp>
        <v>-7.5355969331872945</v>
        <stp/>
        <stp>ContractData</stp>
        <stp>S.US.SPXU</stp>
        <stp>PerCentNetLastTrade</stp>
        <stp/>
        <stp>T</stp>
        <tr r="P45" s="2"/>
        <tr r="N117" s="1"/>
        <tr r="E32" s="1"/>
      </tp>
      <tp>
        <v>3.6432526960069951</v>
        <stp/>
        <stp>ContractData</stp>
        <stp>S.US.SPLV</stp>
        <stp>PerCentNetLastTrade</stp>
        <stp/>
        <stp>T</stp>
        <tr r="N14" s="1"/>
        <tr r="M14" s="2"/>
        <tr r="E100" s="1"/>
      </tp>
      <tp>
        <v>3126739</v>
        <stp/>
        <stp>ContractData</stp>
        <stp>S.US.SMH</stp>
        <stp>T_CVol</stp>
        <stp/>
        <stp>T</stp>
        <tr r="O15" s="1"/>
        <tr r="D60" s="1"/>
      </tp>
      <tp>
        <v>7932883</v>
        <stp/>
        <stp>ContractData</stp>
        <stp>S.US.EWH</stp>
        <stp>T_CVol</stp>
        <stp/>
        <stp>T</stp>
        <tr r="O78" s="1"/>
        <tr r="D77" s="1"/>
      </tp>
      <tp>
        <v>9556712</v>
        <stp/>
        <stp>ContractData</stp>
        <stp>S.US.OIH</stp>
        <stp>T_CVol</stp>
        <stp/>
        <stp>T</stp>
        <tr r="O19" s="1"/>
        <tr r="D27" s="1"/>
      </tp>
    </main>
    <main first="cqg.rtd">
      <tp>
        <v>7.8746824724809485</v>
        <stp/>
        <stp>ContractData</stp>
        <stp>S.US.RUSL</stp>
        <stp>PerCentNetLastTrade</stp>
        <stp/>
        <stp>T</stp>
        <tr r="J8" s="2"/>
        <tr r="N3" s="1"/>
        <tr r="E116" s="1"/>
      </tp>
      <tp>
        <v>5363396</v>
        <stp/>
        <stp>ContractData</stp>
        <stp>S.US.VTI</stp>
        <stp>T_CVol</stp>
        <stp/>
        <stp>T</stp>
        <tr r="O34" s="1"/>
        <tr r="D86" s="1"/>
      </tp>
      <tp>
        <v>18802334</v>
        <stp/>
        <stp>ContractData</stp>
        <stp>S.US.XLI</stp>
        <stp>T_CVol</stp>
        <stp/>
        <stp>T</stp>
        <tr r="O45" s="1"/>
        <tr r="D35" s="1"/>
      </tp>
      <tp>
        <v>1316371</v>
        <stp/>
        <stp>ContractData</stp>
        <stp>S.US.XBI</stp>
        <stp>T_CVol</stp>
        <stp/>
        <stp>T</stp>
        <tr r="O48" s="1"/>
        <tr r="D94" s="1"/>
      </tp>
      <tp>
        <v>5082255</v>
        <stp/>
        <stp>ContractData</stp>
        <stp>S.US.EPI</stp>
        <stp>T_CVol</stp>
        <stp/>
        <stp>T</stp>
        <tr r="O46" s="1"/>
        <tr r="D65" s="1"/>
      </tp>
      <tp>
        <v>31295667</v>
        <stp/>
        <stp>ContractData</stp>
        <stp>S.US.FXI</stp>
        <stp>T_CVol</stp>
        <stp/>
        <stp>T</stp>
        <tr r="O77" s="1"/>
        <tr r="D11" s="1"/>
      </tp>
      <tp>
        <v>18.98</v>
        <stp/>
        <stp>ContractData</stp>
        <stp>S.US.GDXJ</stp>
        <stp>Open</stp>
        <stp/>
        <stp>T</stp>
        <tr r="O38" s="2"/>
      </tp>
      <tp>
        <v>12.42</v>
        <stp/>
        <stp>ContractData</stp>
        <stp>S.US.JDST</stp>
        <stp>Open</stp>
        <stp/>
        <stp>T</stp>
        <tr r="F7" s="2"/>
      </tp>
      <tp>
        <v>2693668</v>
        <stp/>
        <stp>ContractData</stp>
        <stp>S.US.AMJ</stp>
        <stp>T_CVol</stp>
        <stp/>
        <stp>T</stp>
        <tr r="O70" s="1"/>
        <tr r="D102" s="1"/>
      </tp>
      <tp>
        <v>92326922</v>
        <stp/>
        <stp>ContractData</stp>
        <stp>S.US.EWJ</stp>
        <stp>T_CVol</stp>
        <stp/>
        <stp>T</stp>
        <tr r="O20" s="1"/>
        <tr r="D6" s="1"/>
      </tp>
      <tp>
        <v>10181402</v>
        <stp/>
        <stp>ContractData</stp>
        <stp>S.US.DXJ</stp>
        <stp>T_CVol</stp>
        <stp/>
        <stp>T</stp>
        <tr r="O13" s="1"/>
        <tr r="D41" s="1"/>
      </tp>
    </main>
    <main first="cqg.rtd">
      <tp>
        <v>9392236</v>
        <stp/>
        <stp>ContractData</stp>
        <stp>S.US.SH</stp>
        <stp>T_CVol</stp>
        <stp/>
        <stp>T</stp>
        <tr r="O101" s="1"/>
        <tr r="D43" s="1"/>
      </tp>
      <tp>
        <v>6938356</v>
        <stp/>
        <stp>ContractData</stp>
        <stp>S.US.VGK</stp>
        <stp>T_CVol</stp>
        <stp/>
        <stp>T</stp>
        <tr r="O75" s="1"/>
        <tr r="D61" s="1"/>
      </tp>
      <tp>
        <v>23462085</v>
        <stp/>
        <stp>ContractData</stp>
        <stp>S.US.XLK</stp>
        <stp>T_CVol</stp>
        <stp/>
        <stp>T</stp>
        <tr r="O16" s="1"/>
        <tr r="D34" s="1"/>
      </tp>
      <tp>
        <v>6832294</v>
        <stp/>
        <stp>ContractData</stp>
        <stp>S.US.JNK</stp>
        <stp>T_CVol</stp>
        <stp/>
        <stp>T</stp>
        <tr r="O67" s="1"/>
        <tr r="D28" s="1"/>
      </tp>
      <tp>
        <v>2619525</v>
        <stp/>
        <stp>ContractData</stp>
        <stp>S.US.OIL</stp>
        <stp>T_CVol</stp>
        <stp/>
        <stp>T</stp>
        <tr r="O92" s="1"/>
        <tr r="D37" s="1"/>
      </tp>
      <tp>
        <v>13.58</v>
        <stp/>
        <stp>ContractData</stp>
        <stp>S.US.JDST</stp>
        <stp>High</stp>
        <stp/>
        <stp>T</stp>
        <tr r="F8" s="2"/>
      </tp>
      <tp>
        <v>19.07</v>
        <stp/>
        <stp>ContractData</stp>
        <stp>S.US.GDXJ</stp>
        <stp>High</stp>
        <stp/>
        <stp>T</stp>
        <tr r="O39" s="2"/>
      </tp>
      <tp>
        <v>2740170</v>
        <stp/>
        <stp>ContractData</stp>
        <stp>S.US.EWM</stp>
        <stp>T_CVol</stp>
        <stp/>
        <stp>T</stp>
        <tr r="O18" s="1"/>
        <tr r="D53" s="1"/>
      </tp>
      <tp>
        <v>73987010</v>
        <stp/>
        <stp>ContractData</stp>
        <stp>S.US.EEM</stp>
        <stp>T_CVol</stp>
        <stp/>
        <stp>T</stp>
        <tr r="O33" s="1"/>
        <tr r="D3" s="1"/>
      </tp>
      <tp>
        <v>31010586</v>
        <stp/>
        <stp>ContractData</stp>
        <stp>S.US.IWM</stp>
        <stp>T_CVol</stp>
        <stp/>
        <stp>T</stp>
        <tr r="O58" s="1"/>
        <tr r="D8" s="1"/>
      </tp>
      <tp>
        <v>6.75</v>
        <stp/>
        <stp>ContractData</stp>
        <stp>S.US.JNUG</stp>
        <stp>LastQuoteToday</stp>
        <stp/>
        <stp>T</stp>
        <tr r="W42" s="2"/>
      </tp>
      <tp>
        <v>7.534807534807535</v>
        <stp/>
        <stp>ContractData</stp>
        <stp>S.US.UPRO</stp>
        <stp>PerCentNetLastTrade</stp>
        <stp/>
        <stp>T</stp>
        <tr r="M8" s="2"/>
        <tr r="N4" s="1"/>
        <tr r="E68" s="1"/>
      </tp>
      <tp>
        <v>-9.7314423657211826</v>
        <stp/>
        <stp>ContractData</stp>
        <stp>S.US.UVXY</stp>
        <stp>PerCentNetLastTrade</stp>
        <stp/>
        <stp>T</stp>
        <tr r="V45" s="2"/>
        <tr r="N119" s="1"/>
        <tr r="E19" s="1"/>
      </tp>
      <tp>
        <v>1585373</v>
        <stp/>
        <stp>ContractData</stp>
        <stp>S.US.PTN</stp>
        <stp>T_CVol</stp>
        <stp/>
        <stp>T</stp>
        <tr r="O113" s="1"/>
        <tr r="D75" s="1"/>
      </tp>
      <tp>
        <v>903297</v>
        <stp/>
        <stp>ContractData</stp>
        <stp>S.US.PIN</stp>
        <stp>T_CVol</stp>
        <stp/>
        <stp>T</stp>
        <tr r="O60" s="1"/>
        <tr r="D82" s="1"/>
      </tp>
      <tp>
        <v>4492900</v>
        <stp/>
        <stp>ContractData</stp>
        <stp>S.US.SSO</stp>
        <stp>T_CVol</stp>
        <stp/>
        <stp>T</stp>
        <tr r="O10" s="1"/>
        <tr r="D64" s="1"/>
      </tp>
      <tp>
        <v>636723</v>
        <stp/>
        <stp>ContractData</stp>
        <stp>S.US.SCO</stp>
        <stp>T_CVol</stp>
        <stp/>
        <stp>T</stp>
        <tr r="O94" s="1"/>
        <tr r="D119" s="1"/>
      </tp>
      <tp>
        <v>22494614</v>
        <stp/>
        <stp>ContractData</stp>
        <stp>S.US.USO</stp>
        <stp>T_CVol</stp>
        <stp/>
        <stp>T</stp>
        <tr r="O90" s="1"/>
        <tr r="D9" s="1"/>
      </tp>
      <tp>
        <v>4811766</v>
        <stp/>
        <stp>ContractData</stp>
        <stp>S.US.UCO</stp>
        <stp>T_CVol</stp>
        <stp/>
        <stp>T</stp>
        <tr r="O73" s="1"/>
        <tr r="D33" s="1"/>
      </tp>
      <tp>
        <v>30728240</v>
        <stp/>
        <stp>ContractData</stp>
        <stp>S.US.VWO</stp>
        <stp>T_CVol</stp>
        <stp/>
        <stp>T</stp>
        <tr r="O43" s="1"/>
        <tr r="D15" s="1"/>
      </tp>
      <tp>
        <v>4745565</v>
        <stp/>
        <stp>ContractData</stp>
        <stp>S.US.VOO</stp>
        <stp>T_CVol</stp>
        <stp/>
        <stp>T</stp>
        <tr r="O26" s="1"/>
        <tr r="D79" s="1"/>
      </tp>
      <tp>
        <v>7.44</v>
        <stp/>
        <stp>ContractData</stp>
        <stp>S.US.JNUG</stp>
        <stp>Open</stp>
        <stp/>
        <stp>T</stp>
        <tr r="X44" s="2"/>
      </tp>
      <tp>
        <v>53</v>
        <stp/>
        <stp>ContractData</stp>
        <stp>S.US.UVXY</stp>
        <stp>Low</stp>
        <stp/>
        <stp>T</stp>
        <tr r="U46" s="2"/>
      </tp>
      <tp>
        <v>49.800000000000004</v>
        <stp/>
        <stp>ContractData</stp>
        <stp>S.US.UPRO</stp>
        <stp>Low</stp>
        <stp/>
        <stp>T</stp>
        <tr r="L9" s="2"/>
      </tp>
      <tp>
        <v>18.46</v>
        <stp/>
        <stp>ContractData</stp>
        <stp>S.US.GDXJ</stp>
        <stp>LastQuoteToday</stp>
        <stp/>
        <stp>T</stp>
        <tr r="N36" s="2"/>
      </tp>
      <tp>
        <v>1911.5</v>
        <stp/>
        <stp>StudyData</stp>
        <stp>EP</stp>
        <stp>Bar</stp>
        <stp/>
        <stp>Low</stp>
        <stp>5</stp>
        <stp>0</stp>
        <stp/>
        <stp/>
        <stp/>
        <stp>False</stp>
        <tr r="AC2" s="1"/>
        <tr r="AC2" s="1"/>
      </tp>
      <tp>
        <v>1891.5</v>
        <stp/>
        <stp>StudyData</stp>
        <stp>EP</stp>
        <stp>Bar</stp>
        <stp/>
        <stp>Low</stp>
        <stp>5</stp>
        <stp>-44</stp>
        <stp/>
        <stp/>
        <stp/>
        <stp>False</stp>
        <tr r="AC46" s="1"/>
        <tr r="AC46" s="1"/>
      </tp>
      <tp>
        <v>1889.75</v>
        <stp/>
        <stp>StudyData</stp>
        <stp>EP</stp>
        <stp>Bar</stp>
        <stp/>
        <stp>Low</stp>
        <stp>5</stp>
        <stp>-45</stp>
        <stp/>
        <stp/>
        <stp/>
        <stp>False</stp>
        <tr r="AC47" s="1"/>
        <tr r="AC47" s="1"/>
      </tp>
      <tp>
        <v>1885</v>
        <stp/>
        <stp>StudyData</stp>
        <stp>EP</stp>
        <stp>Bar</stp>
        <stp/>
        <stp>Low</stp>
        <stp>5</stp>
        <stp>-42</stp>
        <stp/>
        <stp/>
        <stp/>
        <stp>False</stp>
        <tr r="AC44" s="1"/>
        <tr r="AC44" s="1"/>
      </tp>
      <tp>
        <v>1890.5</v>
        <stp/>
        <stp>StudyData</stp>
        <stp>EP</stp>
        <stp>Bar</stp>
        <stp/>
        <stp>Low</stp>
        <stp>5</stp>
        <stp>-43</stp>
        <stp/>
        <stp/>
        <stp/>
        <stp>False</stp>
        <tr r="AC45" s="1"/>
        <tr r="AC45" s="1"/>
      </tp>
      <tp>
        <v>1879.5</v>
        <stp/>
        <stp>StudyData</stp>
        <stp>EP</stp>
        <stp>Bar</stp>
        <stp/>
        <stp>Low</stp>
        <stp>5</stp>
        <stp>-40</stp>
        <stp/>
        <stp/>
        <stp/>
        <stp>False</stp>
        <tr r="AC42" s="1"/>
        <tr r="AC42" s="1"/>
      </tp>
      <tp>
        <v>1880.25</v>
        <stp/>
        <stp>StudyData</stp>
        <stp>EP</stp>
        <stp>Bar</stp>
        <stp/>
        <stp>Low</stp>
        <stp>5</stp>
        <stp>-41</stp>
        <stp/>
        <stp/>
        <stp/>
        <stp>False</stp>
        <tr r="AC43" s="1"/>
        <tr r="AC43" s="1"/>
      </tp>
      <tp>
        <v>27978640</v>
        <stp/>
        <stp>ContractData</stp>
        <stp>S.US.TZA</stp>
        <stp>T_CVol</stp>
        <stp/>
        <stp>T</stp>
        <tr r="O106" s="1"/>
        <tr r="D17" s="1"/>
      </tp>
      <tp>
        <v>6836923</v>
        <stp/>
        <stp>ContractData</stp>
        <stp>S.US.TNA</stp>
        <stp>T_CVol</stp>
        <stp/>
        <stp>T</stp>
        <tr r="O11" s="1"/>
        <tr r="D47" s="1"/>
      </tp>
      <tp>
        <v>8834905</v>
        <stp/>
        <stp>ContractData</stp>
        <stp>S.US.VEA</stp>
        <stp>T_CVol</stp>
        <stp/>
        <stp>T</stp>
        <tr r="O61" s="1"/>
        <tr r="D42" s="1"/>
      </tp>
      <tp>
        <v>932012</v>
        <stp/>
        <stp>ContractData</stp>
        <stp>S.US.BAA</stp>
        <stp>T_CVol</stp>
        <stp/>
        <stp>T</stp>
        <tr r="O85" s="1"/>
        <tr r="D99" s="1"/>
      </tp>
      <tp>
        <v>3688893</v>
        <stp/>
        <stp>ContractData</stp>
        <stp>S.US.EWA</stp>
        <stp>T_CVol</stp>
        <stp/>
        <stp>T</stp>
        <tr r="O55" s="1"/>
        <tr r="D87" s="1"/>
      </tp>
      <tp>
        <v>30517678</v>
        <stp/>
        <stp>ContractData</stp>
        <stp>S.US.EFA</stp>
        <stp>T_CVol</stp>
        <stp/>
        <stp>T</stp>
        <tr r="O64" s="1"/>
        <tr r="D22" s="1"/>
      </tp>
      <tp>
        <v>13035519</v>
        <stp/>
        <stp>ContractData</stp>
        <stp>S.US.DIA</stp>
        <stp>T_CVol</stp>
        <stp/>
        <stp>T</stp>
        <tr r="O24" s="1"/>
        <tr r="D48" s="1"/>
      </tp>
      <tp>
        <v>0.28901734104046245</v>
        <stp/>
        <stp>ContractData</stp>
        <stp>S.US.NG</stp>
        <stp>PerCentNetLastTrade</stp>
        <stp/>
        <stp>T</stp>
        <tr r="N81" s="1"/>
        <tr r="E101" s="1"/>
      </tp>
      <tp>
        <v>-2.3595023595023594</v>
        <stp/>
        <stp>ContractData</stp>
        <stp>S.US.SH</stp>
        <stp>PerCentNetLastTrade</stp>
        <stp/>
        <stp>T</stp>
        <tr r="N101" s="1"/>
        <tr r="E43" s="1"/>
      </tp>
      <tp>
        <v>6773917</v>
        <stp/>
        <stp>ContractData</stp>
        <stp>S.US.XHB</stp>
        <stp>T_CVol</stp>
        <stp/>
        <stp>T</stp>
        <tr r="O63" s="1"/>
        <tr r="D52" s="1"/>
      </tp>
      <tp>
        <v>20793200</v>
        <stp/>
        <stp>ContractData</stp>
        <stp>S.US.XLB</stp>
        <stp>T_CVol</stp>
        <stp/>
        <stp>T</stp>
        <tr r="O44" s="1"/>
        <tr r="D69" s="1"/>
      </tp>
      <tp>
        <v>7048556</v>
        <stp/>
        <stp>ContractData</stp>
        <stp>S.US.ITB</stp>
        <stp>T_CVol</stp>
        <stp/>
        <stp>T</stp>
        <tr r="O57" s="1"/>
        <tr r="D55" s="1"/>
      </tp>
      <tp>
        <v>3038590</v>
        <stp/>
        <stp>ContractData</stp>
        <stp>S.US.EWC</stp>
        <stp>T_CVol</stp>
        <stp/>
        <stp>T</stp>
        <tr r="O66" s="1"/>
        <tr r="D115" s="1"/>
      </tp>
      <tp>
        <v>1284431</v>
        <stp/>
        <stp>ContractData</stp>
        <stp>S.US.DBC</stp>
        <stp>T_CVol</stp>
        <stp/>
        <stp>T</stp>
        <tr r="O96" s="1"/>
        <tr r="D83" s="1"/>
      </tp>
      <tp>
        <v>1899.75</v>
        <stp/>
        <stp>StudyData</stp>
        <stp>EP</stp>
        <stp>Bar</stp>
        <stp/>
        <stp>Low</stp>
        <stp>5</stp>
        <stp>-16</stp>
        <stp/>
        <stp/>
        <stp/>
        <stp>False</stp>
        <tr r="AC18" s="1"/>
        <tr r="AC18" s="1"/>
      </tp>
      <tp>
        <v>1896.75</v>
        <stp/>
        <stp>StudyData</stp>
        <stp>EP</stp>
        <stp>Bar</stp>
        <stp/>
        <stp>Low</stp>
        <stp>5</stp>
        <stp>-17</stp>
        <stp/>
        <stp/>
        <stp/>
        <stp>False</stp>
        <tr r="AC19" s="1"/>
        <tr r="AC19" s="1"/>
      </tp>
      <tp>
        <v>1898</v>
        <stp/>
        <stp>StudyData</stp>
        <stp>EP</stp>
        <stp>Bar</stp>
        <stp/>
        <stp>Low</stp>
        <stp>5</stp>
        <stp>-14</stp>
        <stp/>
        <stp/>
        <stp/>
        <stp>False</stp>
        <tr r="AC16" s="1"/>
        <tr r="AC16" s="1"/>
      </tp>
      <tp>
        <v>1897</v>
        <stp/>
        <stp>StudyData</stp>
        <stp>EP</stp>
        <stp>Bar</stp>
        <stp/>
        <stp>Low</stp>
        <stp>5</stp>
        <stp>-15</stp>
        <stp/>
        <stp/>
        <stp/>
        <stp>False</stp>
        <tr r="AC17" s="1"/>
        <tr r="AC17" s="1"/>
      </tp>
      <tp>
        <v>1899.5</v>
        <stp/>
        <stp>StudyData</stp>
        <stp>EP</stp>
        <stp>Bar</stp>
        <stp/>
        <stp>Low</stp>
        <stp>5</stp>
        <stp>-12</stp>
        <stp/>
        <stp/>
        <stp/>
        <stp>False</stp>
        <tr r="AC14" s="1"/>
        <tr r="AC14" s="1"/>
      </tp>
      <tp>
        <v>1900.25</v>
        <stp/>
        <stp>StudyData</stp>
        <stp>EP</stp>
        <stp>Bar</stp>
        <stp/>
        <stp>Low</stp>
        <stp>5</stp>
        <stp>-13</stp>
        <stp/>
        <stp/>
        <stp/>
        <stp>False</stp>
        <tr r="AC15" s="1"/>
        <tr r="AC15" s="1"/>
      </tp>
      <tp>
        <v>1898.5</v>
        <stp/>
        <stp>StudyData</stp>
        <stp>EP</stp>
        <stp>Bar</stp>
        <stp/>
        <stp>Low</stp>
        <stp>5</stp>
        <stp>-10</stp>
        <stp/>
        <stp/>
        <stp/>
        <stp>False</stp>
        <tr r="AC12" s="1"/>
        <tr r="AC12" s="1"/>
      </tp>
      <tp>
        <v>1900.75</v>
        <stp/>
        <stp>StudyData</stp>
        <stp>EP</stp>
        <stp>Bar</stp>
        <stp/>
        <stp>Low</stp>
        <stp>5</stp>
        <stp>-11</stp>
        <stp/>
        <stp/>
        <stp/>
        <stp>False</stp>
        <tr r="AC13" s="1"/>
        <tr r="AC13" s="1"/>
      </tp>
      <tp>
        <v>1894</v>
        <stp/>
        <stp>StudyData</stp>
        <stp>EP</stp>
        <stp>Bar</stp>
        <stp/>
        <stp>Low</stp>
        <stp>5</stp>
        <stp>-18</stp>
        <stp/>
        <stp/>
        <stp/>
        <stp>False</stp>
        <tr r="AC20" s="1"/>
        <tr r="AC20" s="1"/>
      </tp>
      <tp>
        <v>1892.5</v>
        <stp/>
        <stp>StudyData</stp>
        <stp>EP</stp>
        <stp>Bar</stp>
        <stp/>
        <stp>Low</stp>
        <stp>5</stp>
        <stp>-19</stp>
        <stp/>
        <stp/>
        <stp/>
        <stp>False</stp>
        <tr r="AC21" s="1"/>
        <tr r="AC21" s="1"/>
      </tp>
      <tp>
        <v>8469126</v>
        <stp/>
        <stp>ContractData</stp>
        <stp>S.US.QID</stp>
        <stp>T_CVol</stp>
        <stp/>
        <stp>T</stp>
        <tr r="O114" s="1"/>
        <tr r="D67" s="1"/>
      </tp>
      <tp>
        <v>2606755</v>
        <stp/>
        <stp>ContractData</stp>
        <stp>S.US.QLD</stp>
        <stp>T_CVol</stp>
        <stp/>
        <stp>T</stp>
        <tr r="O6" s="1"/>
        <tr r="D95" s="1"/>
      </tp>
      <tp>
        <v>3499451</v>
        <stp/>
        <stp>ContractData</stp>
        <stp>S.US.DXD</stp>
        <stp>T_CVol</stp>
        <stp/>
        <stp>T</stp>
        <tr r="O111" s="1"/>
        <tr r="D118" s="1"/>
      </tp>
      <tp>
        <v>7417437</v>
        <stp/>
        <stp>ContractData</stp>
        <stp>S.US.GLD</stp>
        <stp>T_CVol</stp>
        <stp/>
        <stp>T</stp>
        <tr r="O97" s="1"/>
        <tr r="D31" s="1"/>
      </tp>
      <tp>
        <v>3427020</v>
        <stp/>
        <stp>ContractData</stp>
        <stp>S.US.IWD</stp>
        <stp>T_CVol</stp>
        <stp/>
        <stp>T</stp>
        <tr r="O42" s="1"/>
        <tr r="D111" s="1"/>
      </tp>
      <tp>
        <v>1777485</v>
        <stp/>
        <stp>ContractData</stp>
        <stp>S.US.LQD</stp>
        <stp>T_CVol</stp>
        <stp/>
        <stp>T</stp>
        <tr r="O88" s="1"/>
        <tr r="D57" s="1"/>
      </tp>
      <tp>
        <v>3458817</v>
        <stp/>
        <stp>ContractData</stp>
        <stp>S.US.NGD</stp>
        <stp>T_CVol</stp>
        <stp/>
        <stp>T</stp>
        <tr r="O109" s="1"/>
        <tr r="D51" s="1"/>
      </tp>
      <tp>
        <v>52.52</v>
        <stp/>
        <stp>ContractData</stp>
        <stp>S.US.UPRO</stp>
        <stp>LastQuoteToday</stp>
        <stp/>
        <stp>T</stp>
        <tr r="K5" s="2"/>
      </tp>
      <tp>
        <v>25562610</v>
        <stp/>
        <stp>ContractData</stp>
        <stp>S.US.XLE</stp>
        <stp>T_CVol</stp>
        <stp/>
        <stp>T</stp>
        <tr r="O40" s="1"/>
        <tr r="D18" s="1"/>
      </tp>
      <tp>
        <v>2383707</v>
        <stp/>
        <stp>ContractData</stp>
        <stp>S.US.XME</stp>
        <stp>T_CVol</stp>
        <stp/>
        <stp>T</stp>
        <tr r="O83" s="1"/>
        <tr r="D58" s="1"/>
      </tp>
      <tp>
        <v>5139977</v>
        <stp/>
        <stp>ContractData</stp>
        <stp>S.US.KRE</stp>
        <stp>T_CVol</stp>
        <stp/>
        <stp>T</stp>
        <tr r="O32" s="1"/>
        <tr r="D45" s="1"/>
      </tp>
      <tp>
        <v>2117579</v>
        <stp/>
        <stp>ContractData</stp>
        <stp>S.US.KBE</stp>
        <stp>T_CVol</stp>
        <stp/>
        <stp>T</stp>
        <tr r="O22" s="1"/>
        <tr r="D29" s="1"/>
      </tp>
    </main>
    <main first="cqg.rtd">
      <tp>
        <v>1920740</v>
        <stp/>
        <stp>ContractData</stp>
        <stp>S.US.NG</stp>
        <stp>T_CVol</stp>
        <stp/>
        <stp>T</stp>
        <tr r="O81" s="1"/>
        <tr r="D101" s="1"/>
      </tp>
      <tp>
        <v>1883.5</v>
        <stp/>
        <stp>StudyData</stp>
        <stp>EP</stp>
        <stp>Bar</stp>
        <stp/>
        <stp>Low</stp>
        <stp>5</stp>
        <stp>-36</stp>
        <stp/>
        <stp/>
        <stp/>
        <stp>False</stp>
        <tr r="AC38" s="1"/>
        <tr r="AC38" s="1"/>
      </tp>
      <tp>
        <v>1884.75</v>
        <stp/>
        <stp>StudyData</stp>
        <stp>EP</stp>
        <stp>Bar</stp>
        <stp/>
        <stp>Low</stp>
        <stp>5</stp>
        <stp>-37</stp>
        <stp/>
        <stp/>
        <stp/>
        <stp>False</stp>
        <tr r="AC39" s="1"/>
        <tr r="AC39" s="1"/>
      </tp>
      <tp>
        <v>1883.5</v>
        <stp/>
        <stp>StudyData</stp>
        <stp>EP</stp>
        <stp>Bar</stp>
        <stp/>
        <stp>Low</stp>
        <stp>5</stp>
        <stp>-34</stp>
        <stp/>
        <stp/>
        <stp/>
        <stp>False</stp>
        <tr r="AC36" s="1"/>
        <tr r="AC36" s="1"/>
      </tp>
      <tp>
        <v>1882</v>
        <stp/>
        <stp>StudyData</stp>
        <stp>EP</stp>
        <stp>Bar</stp>
        <stp/>
        <stp>Low</stp>
        <stp>5</stp>
        <stp>-35</stp>
        <stp/>
        <stp/>
        <stp/>
        <stp>False</stp>
        <tr r="AC37" s="1"/>
        <tr r="AC37" s="1"/>
      </tp>
      <tp>
        <v>1883</v>
        <stp/>
        <stp>StudyData</stp>
        <stp>EP</stp>
        <stp>Bar</stp>
        <stp/>
        <stp>Low</stp>
        <stp>5</stp>
        <stp>-32</stp>
        <stp/>
        <stp/>
        <stp/>
        <stp>False</stp>
        <tr r="AC34" s="1"/>
        <tr r="AC34" s="1"/>
      </tp>
      <tp>
        <v>1883.5</v>
        <stp/>
        <stp>StudyData</stp>
        <stp>EP</stp>
        <stp>Bar</stp>
        <stp/>
        <stp>Low</stp>
        <stp>5</stp>
        <stp>-33</stp>
        <stp/>
        <stp/>
        <stp/>
        <stp>False</stp>
        <tr r="AC35" s="1"/>
        <tr r="AC35" s="1"/>
      </tp>
      <tp>
        <v>1876.25</v>
        <stp/>
        <stp>StudyData</stp>
        <stp>EP</stp>
        <stp>Bar</stp>
        <stp/>
        <stp>Low</stp>
        <stp>5</stp>
        <stp>-30</stp>
        <stp/>
        <stp/>
        <stp/>
        <stp>False</stp>
        <tr r="AC32" s="1"/>
        <tr r="AC32" s="1"/>
      </tp>
      <tp>
        <v>1880.75</v>
        <stp/>
        <stp>StudyData</stp>
        <stp>EP</stp>
        <stp>Bar</stp>
        <stp/>
        <stp>Low</stp>
        <stp>5</stp>
        <stp>-31</stp>
        <stp/>
        <stp/>
        <stp/>
        <stp>False</stp>
        <tr r="AC33" s="1"/>
        <tr r="AC33" s="1"/>
      </tp>
      <tp>
        <v>1886</v>
        <stp/>
        <stp>StudyData</stp>
        <stp>EP</stp>
        <stp>Bar</stp>
        <stp/>
        <stp>Low</stp>
        <stp>5</stp>
        <stp>-38</stp>
        <stp/>
        <stp/>
        <stp/>
        <stp>False</stp>
        <tr r="AC40" s="1"/>
        <tr r="AC40" s="1"/>
      </tp>
      <tp>
        <v>1881.75</v>
        <stp/>
        <stp>StudyData</stp>
        <stp>EP</stp>
        <stp>Bar</stp>
        <stp/>
        <stp>Low</stp>
        <stp>5</stp>
        <stp>-39</stp>
        <stp/>
        <stp/>
        <stp/>
        <stp>False</stp>
        <tr r="AC41" s="1"/>
        <tr r="AC41" s="1"/>
      </tp>
      <tp>
        <v>65.94</v>
        <stp/>
        <stp>ContractData</stp>
        <stp>S.US.SPXL</stp>
        <stp>Low</stp>
        <stp/>
        <stp>T</stp>
        <tr r="O9" s="2"/>
      </tp>
      <tp>
        <v>41.74</v>
        <stp/>
        <stp>ContractData</stp>
        <stp>S.US.SPXU</stp>
        <stp>Low</stp>
        <stp/>
        <stp>T</stp>
        <tr r="O46" s="2"/>
      </tp>
      <tp>
        <v>22.400000000000002</v>
        <stp/>
        <stp>ContractData</stp>
        <stp>S.US.SPXS</stp>
        <stp>Low</stp>
        <stp/>
        <stp>T</stp>
        <tr r="L46" s="2"/>
      </tp>
      <tp>
        <v>35.04</v>
        <stp/>
        <stp>ContractData</stp>
        <stp>S.US.SPLV</stp>
        <stp>Low</stp>
        <stp/>
        <stp>T</stp>
        <tr r="L15" s="2"/>
      </tp>
      <tp>
        <v>33</v>
        <stp/>
        <stp>ContractData</stp>
        <stp>S.US.SRTY</stp>
        <stp>Low</stp>
        <stp/>
        <stp>T</stp>
        <tr r="I40" s="2"/>
      </tp>
      <tp>
        <v>1864296</v>
        <stp/>
        <stp>ContractData</stp>
        <stp>S.US.PFF</stp>
        <stp>T_CVol</stp>
        <stp/>
        <stp>T</stp>
        <tr r="O76" s="1"/>
        <tr r="D96" s="1"/>
      </tp>
      <tp>
        <v>73203082</v>
        <stp/>
        <stp>ContractData</stp>
        <stp>S.US.XLF</stp>
        <stp>T_CVol</stp>
        <stp/>
        <stp>T</stp>
        <tr r="O35" s="1"/>
        <tr r="D7" s="1"/>
      </tp>
      <tp>
        <v>69.5</v>
        <stp/>
        <stp>ContractData</stp>
        <stp>S.US.SPXL</stp>
        <stp>LastQuoteToday</stp>
        <stp/>
        <stp>T</stp>
        <tr r="N5" s="2"/>
      </tp>
      <tp>
        <v>12.74</v>
        <stp/>
        <stp>ContractData</stp>
        <stp>S.US.RUSL</stp>
        <stp>LastQuoteToday</stp>
        <stp/>
        <stp>T</stp>
        <tr r="H5" s="2"/>
      </tp>
      <tp>
        <v>7.5</v>
        <stp/>
        <stp>ContractData</stp>
        <stp>S.US.JNUG</stp>
        <stp>High</stp>
        <stp/>
        <stp>T</stp>
        <tr r="X45" s="2"/>
      </tp>
      <tp>
        <v>1878.5</v>
        <stp/>
        <stp>StudyData</stp>
        <stp>EP</stp>
        <stp>Bar</stp>
        <stp/>
        <stp>Low</stp>
        <stp>5</stp>
        <stp>-26</stp>
        <stp/>
        <stp/>
        <stp/>
        <stp>False</stp>
        <tr r="AC28" s="1"/>
        <tr r="AC28" s="1"/>
      </tp>
      <tp>
        <v>1876</v>
        <stp/>
        <stp>StudyData</stp>
        <stp>EP</stp>
        <stp>Bar</stp>
        <stp/>
        <stp>Low</stp>
        <stp>5</stp>
        <stp>-27</stp>
        <stp/>
        <stp/>
        <stp/>
        <stp>False</stp>
        <tr r="AC29" s="1"/>
        <tr r="AC29" s="1"/>
      </tp>
      <tp>
        <v>1887.75</v>
        <stp/>
        <stp>StudyData</stp>
        <stp>EP</stp>
        <stp>Bar</stp>
        <stp/>
        <stp>Low</stp>
        <stp>5</stp>
        <stp>-24</stp>
        <stp/>
        <stp/>
        <stp/>
        <stp>False</stp>
        <tr r="AC26" s="1"/>
        <tr r="AC26" s="1"/>
      </tp>
      <tp>
        <v>1883.25</v>
        <stp/>
        <stp>StudyData</stp>
        <stp>EP</stp>
        <stp>Bar</stp>
        <stp/>
        <stp>Low</stp>
        <stp>5</stp>
        <stp>-25</stp>
        <stp/>
        <stp/>
        <stp/>
        <stp>False</stp>
        <tr r="AC27" s="1"/>
        <tr r="AC27" s="1"/>
      </tp>
      <tp>
        <v>1885</v>
        <stp/>
        <stp>StudyData</stp>
        <stp>EP</stp>
        <stp>Bar</stp>
        <stp/>
        <stp>Low</stp>
        <stp>5</stp>
        <stp>-22</stp>
        <stp/>
        <stp/>
        <stp/>
        <stp>False</stp>
        <tr r="AC24" s="1"/>
        <tr r="AC24" s="1"/>
      </tp>
      <tp>
        <v>1884.5</v>
        <stp/>
        <stp>StudyData</stp>
        <stp>EP</stp>
        <stp>Bar</stp>
        <stp/>
        <stp>Low</stp>
        <stp>5</stp>
        <stp>-23</stp>
        <stp/>
        <stp/>
        <stp/>
        <stp>False</stp>
        <tr r="AC25" s="1"/>
        <tr r="AC25" s="1"/>
      </tp>
      <tp>
        <v>1887.25</v>
        <stp/>
        <stp>StudyData</stp>
        <stp>EP</stp>
        <stp>Bar</stp>
        <stp/>
        <stp>Low</stp>
        <stp>5</stp>
        <stp>-20</stp>
        <stp/>
        <stp/>
        <stp/>
        <stp>False</stp>
        <tr r="AC22" s="1"/>
        <tr r="AC22" s="1"/>
      </tp>
      <tp>
        <v>1885</v>
        <stp/>
        <stp>StudyData</stp>
        <stp>EP</stp>
        <stp>Bar</stp>
        <stp/>
        <stp>Low</stp>
        <stp>5</stp>
        <stp>-21</stp>
        <stp/>
        <stp/>
        <stp/>
        <stp>False</stp>
        <tr r="AC23" s="1"/>
        <tr r="AC23" s="1"/>
      </tp>
      <tp>
        <v>1875.5</v>
        <stp/>
        <stp>StudyData</stp>
        <stp>EP</stp>
        <stp>Bar</stp>
        <stp/>
        <stp>Low</stp>
        <stp>5</stp>
        <stp>-28</stp>
        <stp/>
        <stp/>
        <stp/>
        <stp>False</stp>
        <tr r="AC30" s="1"/>
        <tr r="AC30" s="1"/>
      </tp>
      <tp>
        <v>1876</v>
        <stp/>
        <stp>StudyData</stp>
        <stp>EP</stp>
        <stp>Bar</stp>
        <stp/>
        <stp>Low</stp>
        <stp>5</stp>
        <stp>-29</stp>
        <stp/>
        <stp/>
        <stp/>
        <stp>False</stp>
        <tr r="AC31" s="1"/>
        <tr r="AC31" s="1"/>
      </tp>
      <tp>
        <v>12.22</v>
        <stp/>
        <stp>ContractData</stp>
        <stp>S.US.RUSL</stp>
        <stp>Low</stp>
        <stp/>
        <stp>T</stp>
        <tr r="I9" s="2"/>
      </tp>
      <tp>
        <v>1778052</v>
        <stp/>
        <stp>ContractData</stp>
        <stp>S.US.UNG</stp>
        <stp>T_CVol</stp>
        <stp/>
        <stp>T</stp>
        <tr r="O91" s="1"/>
        <tr r="D40" s="1"/>
      </tp>
      <tp>
        <v>2552965</v>
        <stp/>
        <stp>ContractData</stp>
        <stp>S.US.AGG</stp>
        <stp>T_CVol</stp>
        <stp/>
        <stp>T</stp>
        <tr r="O93" s="1"/>
        <tr r="D97" s="1"/>
      </tp>
      <tp>
        <v>2719462</v>
        <stp/>
        <stp>ContractData</stp>
        <stp>S.US.BTG</stp>
        <stp>T_CVol</stp>
        <stp/>
        <stp>T</stp>
        <tr r="O118" s="1"/>
        <tr r="D70" s="1"/>
      </tp>
      <tp>
        <v>7823802</v>
        <stp/>
        <stp>ContractData</stp>
        <stp>S.US.EWG</stp>
        <stp>T_CVol</stp>
        <stp/>
        <stp>T</stp>
        <tr r="O54" s="1"/>
        <tr r="D12" s="1"/>
      </tp>
      <tp>
        <v>1374265</v>
        <stp/>
        <stp>ContractData</stp>
        <stp>S.US.DOG</stp>
        <stp>T_CVol</stp>
        <stp/>
        <stp>T</stp>
        <tr r="O102" s="1"/>
        <tr r="D106" s="1"/>
      </tp>
      <tp>
        <v>6342321</v>
        <stp/>
        <stp>ContractData</stp>
        <stp>S.US.HYG</stp>
        <stp>T_CVol</stp>
        <stp/>
        <stp>T</stp>
        <tr r="O71" s="1"/>
        <tr r="D46" s="1"/>
      </tp>
      <tp>
        <v>2774870</v>
        <stp/>
        <stp>ContractData</stp>
        <stp>S.US.LNG</stp>
        <stp>T_CVol</stp>
        <stp/>
        <stp>T</stp>
        <tr r="O99" s="1"/>
        <tr r="D71" s="1"/>
      </tp>
      <tp>
        <v>1276351</v>
        <stp/>
        <stp>ContractData</stp>
        <stp>S.US.NOG</stp>
        <stp>T_CVol</stp>
        <stp/>
        <stp>T</stp>
        <tr r="O9" s="1"/>
        <tr r="D110" s="1"/>
      </tp>
      <tp>
        <v>56.76</v>
        <stp/>
        <stp>ContractData</stp>
        <stp>S.US.UVXY</stp>
        <stp>Open</stp>
        <stp/>
        <stp>T</stp>
        <tr r="U44" s="2"/>
      </tp>
      <tp>
        <v>1244453</v>
        <stp/>
        <stp>ContractData</stp>
        <stp>S.US.PGX</stp>
        <stp>T_CVol</stp>
        <stp/>
        <stp>T</stp>
        <tr r="O79" s="1"/>
        <tr r="D117" s="1"/>
      </tp>
      <tp>
        <v>7486374</v>
        <stp/>
        <stp>ContractData</stp>
        <stp>S.US.RSX</stp>
        <stp>T_CVol</stp>
        <stp/>
        <stp>T</stp>
        <tr r="O23" s="1"/>
        <tr r="D21" s="1"/>
      </tp>
      <tp>
        <v>93487824</v>
        <stp/>
        <stp>ContractData</stp>
        <stp>S.US.VXX</stp>
        <stp>T_CVol</stp>
        <stp/>
        <stp>T</stp>
        <tr r="O112" s="1"/>
        <tr r="D4" s="1"/>
      </tp>
      <tp>
        <v>2678015</v>
        <stp/>
        <stp>ContractData</stp>
        <stp>S.US.ERX</stp>
        <stp>T_CVol</stp>
        <stp/>
        <stp>T</stp>
        <tr r="O7" s="1"/>
        <tr r="D112" s="1"/>
      </tp>
      <tp>
        <v>44232928</v>
        <stp/>
        <stp>ContractData</stp>
        <stp>S.US.GDX</stp>
        <stp>T_CVol</stp>
        <stp/>
        <stp>T</stp>
        <tr r="O108" s="1"/>
        <tr r="D2" s="1"/>
      </tp>
    </main>
    <main first="cqg.rtd">
      <tp>
        <v>29.34</v>
        <stp/>
        <stp>ContractData</stp>
        <stp>S.US.ASHR</stp>
        <stp>LastQuoteToday</stp>
        <stp/>
        <stp>T</stp>
        <tr r="B36" s="2"/>
      </tp>
    </main>
    <main first="cqg.rtd">
      <tp>
        <v>35.730000000000004</v>
        <stp/>
        <stp>ContractData</stp>
        <stp>S.US.SPLV</stp>
        <stp>High</stp>
        <stp/>
        <stp>T</stp>
        <tr r="L14" s="2"/>
      </tp>
      <tp>
        <v>53.02</v>
        <stp/>
        <stp>ContractData</stp>
        <stp>S.US.UPRO</stp>
        <stp>High</stp>
        <stp/>
        <stp>T</stp>
        <tr r="L8" s="2"/>
      </tp>
      <tp>
        <v>70.180000000000007</v>
        <stp/>
        <stp>ContractData</stp>
        <stp>S.US.SPXL</stp>
        <stp>High</stp>
        <stp/>
        <stp>T</stp>
        <tr r="O8" s="2"/>
      </tp>
      <tp>
        <v>24.01</v>
        <stp/>
        <stp>ContractData</stp>
        <stp>S.US.SPXS</stp>
        <stp>High</stp>
        <stp/>
        <stp>T</stp>
        <tr r="L45" s="2"/>
      </tp>
      <tp>
        <v>44.76</v>
        <stp/>
        <stp>ContractData</stp>
        <stp>S.US.SPXU</stp>
        <stp>High</stp>
        <stp/>
        <stp>T</stp>
        <tr r="O45" s="2"/>
      </tp>
      <tp>
        <v>0.25884383088869717</v>
        <stp/>
        <stp>ContractData</stp>
        <stp>S.US.BKLN</stp>
        <stp>PerCentNetLastTrade</stp>
        <stp/>
        <stp>T</stp>
        <tr r="N82" s="1"/>
        <tr r="E91" s="1"/>
      </tp>
      <tp>
        <v>181391463</v>
        <stp/>
        <stp>ContractData</stp>
        <stp>S.US.SPY</stp>
        <stp>T_CVol</stp>
        <stp/>
        <stp>T</stp>
        <tr r="O29" s="1"/>
        <tr r="D1" s="1"/>
      </tp>
      <tp>
        <v>12642657</v>
        <stp/>
        <stp>ContractData</stp>
        <stp>S.US.XLY</stp>
        <stp>T_CVol</stp>
        <stp/>
        <stp>T</stp>
        <tr r="O28" s="1"/>
        <tr r="D44" s="1"/>
      </tp>
      <tp>
        <v>3575559</v>
        <stp/>
        <stp>ContractData</stp>
        <stp>S.US.EWY</stp>
        <stp>T_CVol</stp>
        <stp/>
        <stp>T</stp>
        <tr r="O39" s="1"/>
        <tr r="D78" s="1"/>
      </tp>
      <tp>
        <v>2139637</v>
        <stp/>
        <stp>ContractData</stp>
        <stp>S.US.MDY</stp>
        <stp>T_CVol</stp>
        <stp/>
        <stp>T</stp>
        <tr r="O51" s="1"/>
        <tr r="D98" s="1"/>
      </tp>
      <tp>
        <v>22.63</v>
        <stp/>
        <stp>ContractData</stp>
        <stp>S.US.SPXS</stp>
        <stp>LastQuoteToday</stp>
        <stp/>
        <stp>T</stp>
        <tr r="K42" s="2"/>
      </tp>
    </main>
    <main first="cqg.rtd">
      <tp>
        <v>1.6400000000000001</v>
        <stp/>
        <stp>ContractData</stp>
        <stp>S.US.GSAT</stp>
        <stp>High</stp>
        <stp/>
        <stp>T</stp>
        <tr r="U14" s="2"/>
      </tp>
      <tp>
        <v>29.8</v>
        <stp/>
        <stp>ContractData</stp>
        <stp>S.US.ASHR</stp>
        <stp>High</stp>
        <stp/>
        <stp>T</stp>
        <tr r="C39" s="2"/>
      </tp>
      <tp>
        <v>0</v>
        <stp/>
        <stp>ContractData</stp>
        <stp>S.US.AMLP</stp>
        <stp>PerCentNetLastTrade</stp>
        <stp/>
        <stp>T</stp>
        <tr r="N84" s="1"/>
        <tr r="E50" s="1"/>
      </tp>
      <tp>
        <v>-2.621971457019582</v>
        <stp/>
        <stp>ContractData</stp>
        <stp>S.US.ASHR</stp>
        <stp>PerCentNetLastTrade</stp>
        <stp/>
        <stp>T</stp>
        <tr r="N103" s="1"/>
        <tr r="D39" s="2"/>
        <tr r="E84" s="1"/>
      </tp>
      <tp>
        <v>1.8248466013228146</v>
        <stp/>
        <stp>ContractData</stp>
        <stp>S.BA</stp>
        <stp>PerCentNetLastTrade</stp>
        <stp/>
        <stp>T</stp>
        <tr r="N47" s="1"/>
        <tr r="E93" s="1"/>
      </tp>
      <tp>
        <v>12495331</v>
        <stp/>
        <stp>ContractData</stp>
        <stp>S.US.EWZ</stp>
        <stp>T_CVol</stp>
        <stp/>
        <stp>T</stp>
        <tr r="O31" s="1"/>
        <tr r="D16" s="1"/>
      </tp>
      <tp>
        <v>4909948</v>
        <stp/>
        <stp>ContractData</stp>
        <stp>S.US.FAZ</stp>
        <stp>T_CVol</stp>
        <stp/>
        <stp>T</stp>
        <tr r="O115" s="1"/>
        <tr r="D89" s="1"/>
      </tp>
      <tp>
        <v>2115800</v>
        <stp/>
        <stp>ContractData</stp>
        <stp>S.US.FEZ</stp>
        <stp>T_CVol</stp>
        <stp/>
        <stp>T</stp>
        <tr r="O65" s="1"/>
        <tr r="D85" s="1"/>
      </tp>
      <tp>
        <v>12.5</v>
        <stp/>
        <stp>ContractData</stp>
        <stp>S.US.RUSL</stp>
        <stp>Open</stp>
        <stp/>
        <stp>T</stp>
        <tr r="I7" s="2"/>
      </tp>
      <tp>
        <v>30.830000000000002</v>
        <stp/>
        <stp>ContractData</stp>
        <stp>S.US.DUST</stp>
        <stp>Open</stp>
        <stp/>
        <stp>T</stp>
        <tr r="C7" s="2"/>
      </tp>
      <tp>
        <v>35.58</v>
        <stp/>
        <stp>ContractData</stp>
        <stp>S.US.SRTY</stp>
        <stp>High</stp>
        <stp/>
        <stp>T</stp>
        <tr r="I39" s="2"/>
      </tp>
      <tp>
        <v>2.99</v>
        <stp/>
        <stp>ContractData</stp>
        <stp>S.US.NUGT</stp>
        <stp>Open</stp>
        <stp/>
        <stp>T</stp>
        <tr r="AA44" s="2"/>
      </tp>
      <tp>
        <v>2.61</v>
        <stp/>
        <stp>ContractData</stp>
        <stp>S.US.NUGT</stp>
        <stp>Low</stp>
        <stp/>
        <stp>T</stp>
        <tr r="AA46" s="2"/>
      </tp>
    </main>
    <main first="cqg.rtd">
      <tp>
        <v>2.99</v>
        <stp/>
        <stp>ContractData</stp>
        <stp>S.US.NUGT</stp>
        <stp>High</stp>
        <stp/>
        <stp>T</stp>
        <tr r="AA45" s="2"/>
      </tp>
      <tp>
        <v>33.29</v>
        <stp/>
        <stp>ContractData</stp>
        <stp>S.US.SRTY</stp>
        <stp>Open</stp>
        <stp/>
        <stp>T</stp>
        <tr r="I38" s="2"/>
      </tp>
      <tp>
        <v>12.790000000000001</v>
        <stp/>
        <stp>ContractData</stp>
        <stp>S.US.RUSL</stp>
        <stp>High</stp>
        <stp/>
        <stp>T</stp>
        <tr r="I8" s="2"/>
      </tp>
      <tp>
        <v>34</v>
        <stp/>
        <stp>ContractData</stp>
        <stp>S.US.DUST</stp>
        <stp>High</stp>
        <stp/>
        <stp>T</stp>
        <tr r="C8" s="2"/>
      </tp>
      <tp>
        <v>-4.3523316062176169</v>
        <stp/>
        <stp>ContractData</stp>
        <stp>S.US.GDXJ</stp>
        <stp>PerCentNetLastTrade</stp>
        <stp/>
        <stp>T</stp>
        <tr r="N107" s="1"/>
        <tr r="P39" s="2"/>
        <tr r="E14" s="1"/>
      </tp>
      <tp>
        <v>3.225806451612903</v>
        <stp/>
        <stp>ContractData</stp>
        <stp>S.US.GSAT</stp>
        <stp>PerCentNetLastTrade</stp>
        <stp/>
        <stp>T</stp>
        <tr r="V14" s="2"/>
        <tr r="N17" s="1"/>
        <tr r="E63" s="1"/>
      </tp>
      <tp>
        <v>35.56</v>
        <stp/>
        <stp>ContractData</stp>
        <stp>S.US.SPLV</stp>
        <stp>LastQuoteToday</stp>
        <stp/>
        <stp>T</stp>
        <tr r="K11" s="2"/>
      </tp>
      <tp>
        <v>29.48</v>
        <stp/>
        <stp>ContractData</stp>
        <stp>S.US.ASHR</stp>
        <stp>Open</stp>
        <stp/>
        <stp>T</stp>
        <tr r="C38" s="2"/>
      </tp>
      <tp>
        <v>1.62</v>
        <stp/>
        <stp>ContractData</stp>
        <stp>S.US.GSAT</stp>
        <stp>Open</stp>
        <stp/>
        <stp>T</stp>
        <tr r="U13" s="2"/>
      </tp>
    </main>
    <main first="cqg.rtd">
      <tp>
        <v>69.86</v>
        <stp/>
        <stp>ContractData</stp>
        <stp>S.US.SPXL</stp>
        <stp>Open</stp>
        <stp/>
        <stp>T</stp>
        <tr r="O7" s="2"/>
      </tp>
      <tp>
        <v>22.580000000000002</v>
        <stp/>
        <stp>ContractData</stp>
        <stp>S.US.SPXS</stp>
        <stp>Open</stp>
        <stp/>
        <stp>T</stp>
        <tr r="L44" s="2"/>
      </tp>
      <tp>
        <v>42.050000000000004</v>
        <stp/>
        <stp>ContractData</stp>
        <stp>S.US.SPXU</stp>
        <stp>Open</stp>
        <stp/>
        <stp>T</stp>
        <tr r="O44" s="2"/>
      </tp>
      <tp>
        <v>52.660000000000004</v>
        <stp/>
        <stp>ContractData</stp>
        <stp>S.US.UPRO</stp>
        <stp>Open</stp>
        <stp/>
        <stp>T</stp>
        <tr r="L7" s="2"/>
      </tp>
      <tp>
        <v>35.730000000000004</v>
        <stp/>
        <stp>ContractData</stp>
        <stp>S.US.SPLV</stp>
        <stp>Open</stp>
        <stp/>
        <stp>T</stp>
        <tr r="L13" s="2"/>
      </tp>
      <tp>
        <v>-0.5605381165919282</v>
        <stp/>
        <stp>ContractData</stp>
        <stp>S.US.EMLC</stp>
        <stp>PerCentNetLastTrade</stp>
        <stp/>
        <stp>T</stp>
        <tr r="N95" s="1"/>
        <tr r="E90" s="1"/>
      </tp>
    </main>
    <main first="cqg.rtd">
      <tp>
        <v>33.25</v>
        <stp/>
        <stp>ContractData</stp>
        <stp>S.US.DUST</stp>
        <stp>LastQuoteToday</stp>
        <stp/>
        <stp>T</stp>
        <tr r="B5" s="2"/>
      </tp>
      <tp>
        <v>1.6</v>
        <stp/>
        <stp>ContractData</stp>
        <stp>S.US.GSAT</stp>
        <stp>LastQuoteToday</stp>
        <stp/>
        <stp>T</stp>
        <tr r="T11" s="2"/>
      </tp>
    </main>
    <main first="cqg.rtd">
      <tp>
        <v>2.7</v>
        <stp/>
        <stp>ContractData</stp>
        <stp>S.US.NUGT</stp>
        <stp>LastQuoteToday</stp>
        <stp/>
        <stp>T</stp>
        <tr r="Z42" s="2"/>
      </tp>
    </main>
    <main first="cqg.rtd">
      <tp>
        <v>13.35</v>
        <stp/>
        <stp>ContractData</stp>
        <stp>S.US.JDST</stp>
        <stp>LastQuoteToday</stp>
        <stp/>
        <stp>T</stp>
        <tr r="E5" s="2"/>
      </tp>
      <tp>
        <v>69.72</v>
        <stp/>
        <stp>ContractData</stp>
        <stp>S.US.UVXY</stp>
        <stp>High</stp>
        <stp/>
        <stp>T</stp>
        <tr r="U45" s="2"/>
      </tp>
      <tp>
        <v>12.26</v>
        <stp/>
        <stp>ContractData</stp>
        <stp>S.US.JDST</stp>
        <stp>Low</stp>
        <stp/>
        <stp>T</stp>
        <tr r="F9" s="2"/>
      </tp>
      <tp>
        <v>2.1546748749519047</v>
        <stp/>
        <stp>ContractData</stp>
        <stp>S.US.DBEF</stp>
        <stp>PerCentNetLastTrade</stp>
        <stp/>
        <stp>T</stp>
        <tr r="N41" s="1"/>
        <tr r="E59" s="1"/>
      </tp>
      <tp>
        <v>6.62</v>
        <stp/>
        <stp>ContractData</stp>
        <stp>S.US.JNUG</stp>
        <stp>Low</stp>
        <stp/>
        <stp>T</stp>
        <tr r="X46" s="2"/>
      </tp>
      <tp>
        <v>0.6472491909385113</v>
        <stp/>
        <stp>ContractData</stp>
        <stp>S.US.DGAZ</stp>
        <stp>PerCentNetLastTrade</stp>
        <stp/>
        <stp>T</stp>
        <tr r="N72" s="1"/>
        <tr r="E10" s="1"/>
      </tp>
      <tp>
        <v>-4.5871559633027525E-3</v>
        <stp/>
        <stp>ContractData</stp>
        <stp>S.US.DWTI</stp>
        <stp>PerCentNetLastTrade</stp>
        <stp/>
        <stp>T</stp>
        <tr r="N87" s="1"/>
        <tr r="E113" s="1"/>
      </tp>
      <tp>
        <v>13.752993499828943</v>
        <stp/>
        <stp>ContractData</stp>
        <stp>S.US.DUST</stp>
        <stp>PerCentNetLastTrade</stp>
        <stp/>
        <stp>T</stp>
        <tr r="N1" s="1"/>
        <tr r="D8" s="2"/>
        <tr r="E39" s="1"/>
      </tp>
      <tp>
        <v>42.21</v>
        <stp/>
        <stp>ContractData</stp>
        <stp>S.US.SPXU</stp>
        <stp>LastQuoteToday</stp>
        <stp/>
        <stp>T</stp>
        <tr r="N42" s="2"/>
      </tp>
      <tp>
        <v>7753409</v>
        <stp/>
        <stp>ContractData</stp>
        <stp>S.US.XOP</stp>
        <stp>T_CVol</stp>
        <stp/>
        <stp>T</stp>
        <tr r="O52" s="1"/>
        <tr r="D26" s="1"/>
      </tp>
      <tp>
        <v>17914565</v>
        <stp/>
        <stp>ContractData</stp>
        <stp>S.US.XLP</stp>
        <stp>T_CVol</stp>
        <stp/>
        <stp>T</stp>
        <tr r="O50" s="1"/>
        <tr r="D38" s="1"/>
      </tp>
      <tp>
        <v>1802835</v>
        <stp/>
        <stp>ContractData</stp>
        <stp>S.US.APP</stp>
        <stp>T_CVol</stp>
        <stp/>
        <stp>T</stp>
        <tr r="O122" s="1"/>
        <tr r="D109" s="1"/>
      </tp>
      <tp>
        <v>-13.127413127413128</v>
        <stp/>
        <stp>ContractData</stp>
        <stp>S.US.JNUG</stp>
        <stp>PerCentNetLastTrade</stp>
        <stp/>
        <stp>T</stp>
        <tr r="Y45" s="2"/>
        <tr r="N120" s="1"/>
        <tr r="E36" s="1"/>
      </tp>
      <tp>
        <v>13.3276740237691</v>
        <stp/>
        <stp>ContractData</stp>
        <stp>S.US.JDST</stp>
        <stp>PerCentNetLastTrade</stp>
        <stp/>
        <stp>T</stp>
        <tr r="G8" s="2"/>
        <tr r="N2" s="1"/>
        <tr r="E49" s="1"/>
      </tp>
      <tp>
        <v>30.63</v>
        <stp/>
        <stp>ContractData</stp>
        <stp>S.US.DUST</stp>
        <stp>Low</stp>
        <stp/>
        <stp>T</stp>
        <tr r="C9" s="2"/>
      </tp>
      <tp>
        <v>3483300</v>
        <stp/>
        <stp>ContractData</stp>
        <stp>S.US.VNQ</stp>
        <stp>T_CVol</stp>
        <stp/>
        <stp>T</stp>
        <tr r="O53" s="1"/>
        <tr r="D62" s="1"/>
      </tp>
    </main>
    <main first="cqg.rtd">
      <tp>
        <v>18.330000000000002</v>
        <stp/>
        <stp>ContractData</stp>
        <stp>S.US.GDXJ</stp>
        <stp>Low</stp>
        <stp/>
        <stp>T</stp>
        <tr r="O40" s="2"/>
      </tp>
      <tp>
        <v>2.182385035074045</v>
        <stp/>
        <stp>ContractData</stp>
        <stp>S.US.IEMG</stp>
        <stp>PerCentNetLastTrade</stp>
        <stp/>
        <stp>T</stp>
        <tr r="N38" s="1"/>
        <tr r="E66" s="1"/>
      </tp>
      <tp>
        <v>1.58</v>
        <stp/>
        <stp>ContractData</stp>
        <stp>S.US.GSAT</stp>
        <stp>Low</stp>
        <stp/>
        <stp>T</stp>
        <tr r="U15" s="2"/>
      </tp>
      <tp>
        <v>163524</v>
        <stp/>
        <stp>ContractData</stp>
        <stp>S.US.FXR</stp>
        <stp>T_CVol</stp>
        <stp/>
        <stp>T</stp>
        <tr r="O49" s="1"/>
        <tr r="D107" s="1"/>
      </tp>
      <tp>
        <v>9858096</v>
        <stp/>
        <stp>ContractData</stp>
        <stp>S.US.IYR</stp>
        <stp>T_CVol</stp>
        <stp/>
        <stp>T</stp>
        <tr r="O59" s="1"/>
        <tr r="D13" s="1"/>
      </tp>
      <tp>
        <v>1923.5</v>
        <stp/>
        <stp>ContractData</stp>
        <stp>EP</stp>
        <stp>High</stp>
        <stp/>
        <stp>T</stp>
        <tr r="AA16" s="2"/>
      </tp>
    </main>
    <main first="cqg.rtd">
      <tp>
        <v>2.3973846712677078</v>
        <stp/>
        <stp>ContractData</stp>
        <stp>S.US.HEDJ</stp>
        <stp>PerCentNetLastTrade</stp>
        <stp/>
        <stp>T</stp>
        <tr r="N30" s="1"/>
        <tr r="E54" s="1"/>
      </tp>
      <tp>
        <v>59.83</v>
        <stp/>
        <stp>ContractData</stp>
        <stp>S.US.UVXY</stp>
        <stp>LastQuoteToday</stp>
        <stp/>
        <stp>T</stp>
        <tr r="T42" s="2"/>
      </tp>
      <tp>
        <v>25411962</v>
        <stp/>
        <stp>ContractData</stp>
        <stp>S.US.SDS</stp>
        <stp>T_CVol</stp>
        <stp/>
        <stp>T</stp>
        <tr r="O110" s="1"/>
        <tr r="D25" s="1"/>
      </tp>
      <tp>
        <v>5135578</v>
        <stp/>
        <stp>ContractData</stp>
        <stp>S.US.FAS</stp>
        <stp>T_CVol</stp>
        <stp/>
        <stp>T</stp>
        <tr r="O8" s="1"/>
        <tr r="D74" s="1"/>
      </tp>
      <tp>
        <v>33.880000000000003</v>
        <stp/>
        <stp>ContractData</stp>
        <stp>S.US.SRTY</stp>
        <stp>LastQuoteToday</stp>
        <stp/>
        <stp>T</stp>
        <tr r="H36" s="2"/>
      </tp>
      <tp>
        <v>0</v>
        <stp/>
        <stp>ContractData</stp>
        <stp>S.US.ONVO</stp>
        <stp>PerCentNetLastTrade</stp>
        <stp/>
        <stp>T</stp>
        <tr r="N86" s="1"/>
        <tr r="E120" s="1"/>
      </tp>
      <tp>
        <v>28.84</v>
        <stp/>
        <stp>ContractData</stp>
        <stp>S.US.ASHR</stp>
        <stp>Low</stp>
        <stp/>
        <stp>T</stp>
        <tr r="C40" s="2"/>
      </tp>
      <tp>
        <v>8440313</v>
        <stp/>
        <stp>ContractData</stp>
        <stp>S.US.TLT</stp>
        <stp>T_CVol</stp>
        <stp/>
        <stp>T</stp>
        <tr r="O100" s="1"/>
        <tr r="D23" s="1"/>
      </tp>
      <tp>
        <v>2489624</v>
        <stp/>
        <stp>ContractData</stp>
        <stp>S.US.TBT</stp>
        <stp>T_CVol</stp>
        <stp/>
        <stp>T</stp>
        <tr r="O12" s="1"/>
        <tr r="D80" s="1"/>
      </tp>
      <tp>
        <v>1415908</v>
        <stp/>
        <stp>ContractData</stp>
        <stp>S.US.XRT</stp>
        <stp>T_CVol</stp>
        <stp/>
        <stp>T</stp>
        <tr r="O36" s="1"/>
        <tr r="D81" s="1"/>
      </tp>
      <tp>
        <v>15050230</v>
        <stp/>
        <stp>ContractData</stp>
        <stp>S.US.EWT</stp>
        <stp>T_CVol</stp>
        <stp/>
        <stp>T</stp>
        <tr r="O21" s="1"/>
        <tr r="D24" s="1"/>
      </tp>
      <tp>
        <v>-13.183279742765274</v>
        <stp/>
        <stp>ContractData</stp>
        <stp>S.US.NUGT</stp>
        <stp>PerCentNetLastTrade</stp>
        <stp/>
        <stp>T</stp>
        <tr r="N121" s="1"/>
        <tr r="AB45" s="2"/>
        <tr r="E5" s="1"/>
      </tp>
      <tp>
        <v>16048015</v>
        <stp/>
        <stp>ContractData</stp>
        <stp>S.US.XLU</stp>
        <stp>T_CVol</stp>
        <stp/>
        <stp>T</stp>
        <tr r="O68" s="1"/>
        <tr r="D20" s="1"/>
      </tp>
      <tp>
        <v>10777223</v>
        <stp/>
        <stp>ContractData</stp>
        <stp>S.US.EZU</stp>
        <stp>T_CVol</stp>
        <stp/>
        <stp>T</stp>
        <tr r="O62" s="1"/>
        <tr r="D76" s="1"/>
      </tp>
      <tp>
        <v>3921359</v>
        <stp/>
        <stp>ContractData</stp>
        <stp>S.US.EWU</stp>
        <stp>T_CVol</stp>
        <stp/>
        <stp>T</stp>
        <tr r="O89" s="1"/>
        <tr r="D88" s="1"/>
      </tp>
      <tp>
        <v>160273</v>
        <stp/>
        <stp>ContractData</stp>
        <stp>S.US.FXU</stp>
        <stp>T_CVol</stp>
        <stp/>
        <stp>T</stp>
        <tr r="O74" s="1"/>
        <tr r="D121" s="1"/>
      </tp>
      <tp>
        <v>1996487</v>
        <stp/>
        <stp>ContractData</stp>
        <stp>S.US.IAU</stp>
        <stp>T_CVol</stp>
        <stp/>
        <stp>T</stp>
        <tr r="O98" s="1"/>
        <tr r="D103" s="1"/>
      </tp>
      <tp>
        <v>1876</v>
        <stp/>
        <stp>ContractData</stp>
        <stp>EP</stp>
        <stp>Open</stp>
        <stp/>
        <stp>T</stp>
        <tr r="Y16" s="2"/>
      </tp>
      <tp>
        <v>10217553</v>
        <stp/>
        <stp>ContractData</stp>
        <stp>S.US.SLV</stp>
        <stp>T_CVol</stp>
        <stp/>
        <stp>T</stp>
        <tr r="O104" s="1"/>
        <tr r="D73" s="1"/>
      </tp>
      <tp>
        <v>15014781</v>
        <stp/>
        <stp>ContractData</stp>
        <stp>S.US.XLV</stp>
        <stp>T_CVol</stp>
        <stp/>
        <stp>T</stp>
        <tr r="O25" s="1"/>
        <tr r="D30" s="1"/>
      </tp>
      <tp>
        <v>8244430</v>
        <stp/>
        <stp>ContractData</stp>
        <stp>S.US.IVV</stp>
        <stp>T_CVol</stp>
        <stp/>
        <stp>T</stp>
        <tr r="O27" s="1"/>
        <tr r="D72" s="1"/>
      </tp>
      <tp>
        <v>3456792.1</v>
        <stp/>
        <stp>StudyData</stp>
        <stp>S.US.LNG</stp>
        <stp>MA</stp>
        <stp>InputChoice=Vol,MAType=Sim,Period=10</stp>
        <stp>MA</stp>
        <stp>D</stp>
        <stp/>
        <stp>all</stp>
        <stp/>
        <stp/>
        <stp/>
        <stp>T</stp>
        <tr r="P99" s="1"/>
        <tr r="F71" s="1"/>
      </tp>
      <tp>
        <v>2465487.7999999998</v>
        <stp/>
        <stp>StudyData</stp>
        <stp>S.US.LQD</stp>
        <stp>MA</stp>
        <stp>InputChoice=Vol,MAType=Sim,Period=10</stp>
        <stp>MA</stp>
        <stp>D</stp>
        <stp/>
        <stp>all</stp>
        <stp/>
        <stp/>
        <stp/>
        <stp>T</stp>
        <tr r="P88" s="1"/>
        <tr r="F57" s="1"/>
      </tp>
      <tp>
        <v>3213043.2</v>
        <stp/>
        <stp>StudyData</stp>
        <stp>S.US.MDY</stp>
        <stp>MA</stp>
        <stp>InputChoice=Vol,MAType=Sim,Period=10</stp>
        <stp>MA</stp>
        <stp>D</stp>
        <stp/>
        <stp>all</stp>
        <stp/>
        <stp/>
        <stp/>
        <stp>T</stp>
        <tr r="P51" s="1"/>
        <tr r="F98" s="1"/>
      </tp>
      <tp>
        <v>4017635</v>
        <stp/>
        <stp>StudyData</stp>
        <stp>S.US.NGD</stp>
        <stp>MA</stp>
        <stp>InputChoice=Vol,MAType=Sim,Period=10</stp>
        <stp>MA</stp>
        <stp>D</stp>
        <stp/>
        <stp>all</stp>
        <stp/>
        <stp/>
        <stp/>
        <stp>T</stp>
        <tr r="P109" s="1"/>
        <tr r="F51" s="1"/>
      </tp>
      <tp>
        <v>1569849.5</v>
        <stp/>
        <stp>StudyData</stp>
        <stp>S.US.NOG</stp>
        <stp>MA</stp>
        <stp>InputChoice=Vol,MAType=Sim,Period=10</stp>
        <stp>MA</stp>
        <stp>D</stp>
        <stp/>
        <stp>all</stp>
        <stp/>
        <stp/>
        <stp/>
        <stp>T</stp>
        <tr r="P9" s="1"/>
        <tr r="F110" s="1"/>
      </tp>
      <tp>
        <v>6562641</v>
        <stp/>
        <stp>StudyData</stp>
        <stp>S.US.OIH</stp>
        <stp>MA</stp>
        <stp>InputChoice=Vol,MAType=Sim,Period=10</stp>
        <stp>MA</stp>
        <stp>D</stp>
        <stp/>
        <stp>all</stp>
        <stp/>
        <stp/>
        <stp/>
        <stp>T</stp>
        <tr r="P19" s="1"/>
        <tr r="F27" s="1"/>
      </tp>
      <tp>
        <v>5665023.7999999998</v>
        <stp/>
        <stp>StudyData</stp>
        <stp>S.US.OIL</stp>
        <stp>MA</stp>
        <stp>InputChoice=Vol,MAType=Sim,Period=10</stp>
        <stp>MA</stp>
        <stp>D</stp>
        <stp/>
        <stp>all</stp>
        <stp/>
        <stp/>
        <stp/>
        <stp>T</stp>
        <tr r="P92" s="1"/>
        <tr r="F37" s="1"/>
      </tp>
      <tp>
        <v>9574048.3000000007</v>
        <stp/>
        <stp>StudyData</stp>
        <stp>S.US.HYG</stp>
        <stp>MA</stp>
        <stp>InputChoice=Vol,MAType=Sim,Period=10</stp>
        <stp>MA</stp>
        <stp>D</stp>
        <stp/>
        <stp>all</stp>
        <stp/>
        <stp/>
        <stp/>
        <stp>T</stp>
        <tr r="P71" s="1"/>
        <tr r="F46" s="1"/>
      </tp>
      <tp>
        <v>3751660.2</v>
        <stp/>
        <stp>StudyData</stp>
        <stp>S.US.IAU</stp>
        <stp>MA</stp>
        <stp>InputChoice=Vol,MAType=Sim,Period=10</stp>
        <stp>MA</stp>
        <stp>D</stp>
        <stp/>
        <stp>all</stp>
        <stp/>
        <stp/>
        <stp/>
        <stp>T</stp>
        <tr r="P98" s="1"/>
        <tr r="F103" s="1"/>
      </tp>
      <tp>
        <v>5502141.4000000004</v>
        <stp/>
        <stp>StudyData</stp>
        <stp>S.US.ITB</stp>
        <stp>MA</stp>
        <stp>InputChoice=Vol,MAType=Sim,Period=10</stp>
        <stp>MA</stp>
        <stp>D</stp>
        <stp/>
        <stp>all</stp>
        <stp/>
        <stp/>
        <stp/>
        <stp>T</stp>
        <tr r="P57" s="1"/>
        <tr r="F55" s="1"/>
      </tp>
      <tp>
        <v>6836666.0999999996</v>
        <stp/>
        <stp>StudyData</stp>
        <stp>S.US.IVV</stp>
        <stp>MA</stp>
        <stp>InputChoice=Vol,MAType=Sim,Period=10</stp>
        <stp>MA</stp>
        <stp>D</stp>
        <stp/>
        <stp>all</stp>
        <stp/>
        <stp/>
        <stp/>
        <stp>T</stp>
        <tr r="P27" s="1"/>
        <tr r="F72" s="1"/>
      </tp>
      <tp>
        <v>2536031.2000000002</v>
        <stp/>
        <stp>StudyData</stp>
        <stp>S.US.IWD</stp>
        <stp>MA</stp>
        <stp>InputChoice=Vol,MAType=Sim,Period=10</stp>
        <stp>MA</stp>
        <stp>D</stp>
        <stp/>
        <stp>all</stp>
        <stp/>
        <stp/>
        <stp/>
        <stp>T</stp>
        <tr r="P42" s="1"/>
        <tr r="F111" s="1"/>
      </tp>
      <tp>
        <v>45656148.299999997</v>
        <stp/>
        <stp>StudyData</stp>
        <stp>S.US.IWM</stp>
        <stp>MA</stp>
        <stp>InputChoice=Vol,MAType=Sim,Period=10</stp>
        <stp>MA</stp>
        <stp>D</stp>
        <stp/>
        <stp>all</stp>
        <stp/>
        <stp/>
        <stp/>
        <stp>T</stp>
        <tr r="P58" s="1"/>
        <tr r="F8" s="1"/>
      </tp>
      <tp>
        <v>13210869.4</v>
        <stp/>
        <stp>StudyData</stp>
        <stp>S.US.IYR</stp>
        <stp>MA</stp>
        <stp>InputChoice=Vol,MAType=Sim,Period=10</stp>
        <stp>MA</stp>
        <stp>D</stp>
        <stp/>
        <stp>all</stp>
        <stp/>
        <stp/>
        <stp/>
        <stp>T</stp>
        <tr r="P59" s="1"/>
        <tr r="F13" s="1"/>
      </tp>
      <tp>
        <v>9818163</v>
        <stp/>
        <stp>StudyData</stp>
        <stp>S.US.JNK</stp>
        <stp>MA</stp>
        <stp>InputChoice=Vol,MAType=Sim,Period=10</stp>
        <stp>MA</stp>
        <stp>D</stp>
        <stp/>
        <stp>all</stp>
        <stp/>
        <stp/>
        <stp/>
        <stp>T</stp>
        <tr r="P67" s="1"/>
        <tr r="F28" s="1"/>
      </tp>
      <tp>
        <v>2738381.7</v>
        <stp/>
        <stp>StudyData</stp>
        <stp>S.US.KBE</stp>
        <stp>MA</stp>
        <stp>InputChoice=Vol,MAType=Sim,Period=10</stp>
        <stp>MA</stp>
        <stp>D</stp>
        <stp/>
        <stp>all</stp>
        <stp/>
        <stp/>
        <stp/>
        <stp>T</stp>
        <tr r="P22" s="1"/>
        <tr r="F29" s="1"/>
      </tp>
      <tp>
        <v>5450716.2999999998</v>
        <stp/>
        <stp>StudyData</stp>
        <stp>S.US.KRE</stp>
        <stp>MA</stp>
        <stp>InputChoice=Vol,MAType=Sim,Period=10</stp>
        <stp>MA</stp>
        <stp>D</stp>
        <stp/>
        <stp>all</stp>
        <stp/>
        <stp/>
        <stp/>
        <stp>T</stp>
        <tr r="P32" s="1"/>
        <tr r="F45" s="1"/>
      </tp>
      <tp>
        <v>2274540.2000000002</v>
        <stp/>
        <stp>StudyData</stp>
        <stp>S.US.DBC</stp>
        <stp>MA</stp>
        <stp>InputChoice=Vol,MAType=Sim,Period=10</stp>
        <stp>MA</stp>
        <stp>D</stp>
        <stp/>
        <stp>all</stp>
        <stp/>
        <stp/>
        <stp/>
        <stp>T</stp>
        <tr r="P96" s="1"/>
        <tr r="F83" s="1"/>
      </tp>
      <tp>
        <v>12847089.199999999</v>
        <stp/>
        <stp>StudyData</stp>
        <stp>S.US.DIA</stp>
        <stp>MA</stp>
        <stp>InputChoice=Vol,MAType=Sim,Period=10</stp>
        <stp>MA</stp>
        <stp>D</stp>
        <stp/>
        <stp>all</stp>
        <stp/>
        <stp/>
        <stp/>
        <stp>T</stp>
        <tr r="P24" s="1"/>
        <tr r="F48" s="1"/>
      </tp>
      <tp>
        <v>2172696.7000000002</v>
        <stp/>
        <stp>StudyData</stp>
        <stp>S.US.DOG</stp>
        <stp>MA</stp>
        <stp>InputChoice=Vol,MAType=Sim,Period=10</stp>
        <stp>MA</stp>
        <stp>D</stp>
        <stp/>
        <stp>all</stp>
        <stp/>
        <stp/>
        <stp/>
        <stp>T</stp>
        <tr r="P102" s="1"/>
        <tr r="F106" s="1"/>
      </tp>
      <tp>
        <v>3518694.9</v>
        <stp/>
        <stp>StudyData</stp>
        <stp>S.US.DXD</stp>
        <stp>MA</stp>
        <stp>InputChoice=Vol,MAType=Sim,Period=10</stp>
        <stp>MA</stp>
        <stp>D</stp>
        <stp/>
        <stp>all</stp>
        <stp/>
        <stp/>
        <stp/>
        <stp>T</stp>
        <tr r="P111" s="1"/>
        <tr r="F118" s="1"/>
      </tp>
      <tp>
        <v>9634339.0999999996</v>
        <stp/>
        <stp>StudyData</stp>
        <stp>S.US.DXJ</stp>
        <stp>MA</stp>
        <stp>InputChoice=Vol,MAType=Sim,Period=10</stp>
        <stp>MA</stp>
        <stp>D</stp>
        <stp/>
        <stp>all</stp>
        <stp/>
        <stp/>
        <stp/>
        <stp>T</stp>
        <tr r="P13" s="1"/>
        <tr r="F41" s="1"/>
      </tp>
      <tp>
        <v>96835773.400000006</v>
        <stp/>
        <stp>StudyData</stp>
        <stp>S.US.EEM</stp>
        <stp>MA</stp>
        <stp>InputChoice=Vol,MAType=Sim,Period=10</stp>
        <stp>MA</stp>
        <stp>D</stp>
        <stp/>
        <stp>all</stp>
        <stp/>
        <stp/>
        <stp/>
        <stp>T</stp>
        <tr r="P33" s="1"/>
        <tr r="F3" s="1"/>
      </tp>
      <tp>
        <v>29024771.699999999</v>
        <stp/>
        <stp>StudyData</stp>
        <stp>S.US.EFA</stp>
        <stp>MA</stp>
        <stp>InputChoice=Vol,MAType=Sim,Period=10</stp>
        <stp>MA</stp>
        <stp>D</stp>
        <stp/>
        <stp>all</stp>
        <stp/>
        <stp/>
        <stp/>
        <stp>T</stp>
        <tr r="P64" s="1"/>
        <tr r="F22" s="1"/>
      </tp>
      <tp>
        <v>6329562.4000000004</v>
        <stp/>
        <stp>StudyData</stp>
        <stp>S.US.EPI</stp>
        <stp>MA</stp>
        <stp>InputChoice=Vol,MAType=Sim,Period=10</stp>
        <stp>MA</stp>
        <stp>D</stp>
        <stp/>
        <stp>all</stp>
        <stp/>
        <stp/>
        <stp/>
        <stp>T</stp>
        <tr r="P46" s="1"/>
        <tr r="F65" s="1"/>
      </tp>
      <tp>
        <v>2978096.4</v>
        <stp/>
        <stp>StudyData</stp>
        <stp>S.US.ERX</stp>
        <stp>MA</stp>
        <stp>InputChoice=Vol,MAType=Sim,Period=10</stp>
        <stp>MA</stp>
        <stp>D</stp>
        <stp/>
        <stp>all</stp>
        <stp/>
        <stp/>
        <stp/>
        <stp>T</stp>
        <tr r="P7" s="1"/>
        <tr r="F112" s="1"/>
      </tp>
      <tp>
        <v>2590404.6</v>
        <stp/>
        <stp>StudyData</stp>
        <stp>S.US.EWC</stp>
        <stp>MA</stp>
        <stp>InputChoice=Vol,MAType=Sim,Period=10</stp>
        <stp>MA</stp>
        <stp>D</stp>
        <stp/>
        <stp>all</stp>
        <stp/>
        <stp/>
        <stp/>
        <stp>T</stp>
        <tr r="P66" s="1"/>
        <tr r="F115" s="1"/>
      </tp>
      <tp>
        <v>4446882.7</v>
        <stp/>
        <stp>StudyData</stp>
        <stp>S.US.EWA</stp>
        <stp>MA</stp>
        <stp>InputChoice=Vol,MAType=Sim,Period=10</stp>
        <stp>MA</stp>
        <stp>D</stp>
        <stp/>
        <stp>all</stp>
        <stp/>
        <stp/>
        <stp/>
        <stp>T</stp>
        <tr r="P55" s="1"/>
        <tr r="F87" s="1"/>
      </tp>
      <tp>
        <v>11165213.1</v>
        <stp/>
        <stp>StudyData</stp>
        <stp>S.US.EWG</stp>
        <stp>MA</stp>
        <stp>InputChoice=Vol,MAType=Sim,Period=10</stp>
        <stp>MA</stp>
        <stp>D</stp>
        <stp/>
        <stp>all</stp>
        <stp/>
        <stp/>
        <stp/>
        <stp>T</stp>
        <tr r="P54" s="1"/>
        <tr r="F12" s="1"/>
      </tp>
      <tp>
        <v>66316064.399999999</v>
        <stp/>
        <stp>StudyData</stp>
        <stp>S.US.EWJ</stp>
        <stp>MA</stp>
        <stp>InputChoice=Vol,MAType=Sim,Period=10</stp>
        <stp>MA</stp>
        <stp>D</stp>
        <stp/>
        <stp>all</stp>
        <stp/>
        <stp/>
        <stp/>
        <stp>T</stp>
        <tr r="P20" s="1"/>
        <tr r="F6" s="1"/>
      </tp>
      <tp>
        <v>6748215.5</v>
        <stp/>
        <stp>StudyData</stp>
        <stp>S.US.EWH</stp>
        <stp>MA</stp>
        <stp>InputChoice=Vol,MAType=Sim,Period=10</stp>
        <stp>MA</stp>
        <stp>D</stp>
        <stp/>
        <stp>all</stp>
        <stp/>
        <stp/>
        <stp/>
        <stp>T</stp>
        <tr r="P78" s="1"/>
        <tr r="F77" s="1"/>
      </tp>
      <tp>
        <v>2842075.3</v>
        <stp/>
        <stp>StudyData</stp>
        <stp>S.US.EWM</stp>
        <stp>MA</stp>
        <stp>InputChoice=Vol,MAType=Sim,Period=10</stp>
        <stp>MA</stp>
        <stp>D</stp>
        <stp/>
        <stp>all</stp>
        <stp/>
        <stp/>
        <stp/>
        <stp>T</stp>
        <tr r="P18" s="1"/>
        <tr r="F53" s="1"/>
      </tp>
      <tp>
        <v>3799107.2</v>
        <stp/>
        <stp>StudyData</stp>
        <stp>S.US.EWW</stp>
        <stp>MA</stp>
        <stp>InputChoice=Vol,MAType=Sim,Period=10</stp>
        <stp>MA</stp>
        <stp>D</stp>
        <stp/>
        <stp>all</stp>
        <stp/>
        <stp/>
        <stp/>
        <stp>T</stp>
        <tr r="P69" s="1"/>
        <tr r="F105" s="1"/>
      </tp>
      <tp>
        <v>15115899.800000001</v>
        <stp/>
        <stp>StudyData</stp>
        <stp>S.US.EWT</stp>
        <stp>MA</stp>
        <stp>InputChoice=Vol,MAType=Sim,Period=10</stp>
        <stp>MA</stp>
        <stp>D</stp>
        <stp/>
        <stp>all</stp>
        <stp/>
        <stp/>
        <stp/>
        <stp>T</stp>
        <tr r="P21" s="1"/>
        <tr r="F24" s="1"/>
      </tp>
      <tp>
        <v>4120717.3</v>
        <stp/>
        <stp>StudyData</stp>
        <stp>S.US.EWU</stp>
        <stp>MA</stp>
        <stp>InputChoice=Vol,MAType=Sim,Period=10</stp>
        <stp>MA</stp>
        <stp>D</stp>
        <stp/>
        <stp>all</stp>
        <stp/>
        <stp/>
        <stp/>
        <stp>T</stp>
        <tr r="P89" s="1"/>
        <tr r="F88" s="1"/>
      </tp>
      <tp>
        <v>18127818.600000001</v>
        <stp/>
        <stp>StudyData</stp>
        <stp>S.US.EWZ</stp>
        <stp>MA</stp>
        <stp>InputChoice=Vol,MAType=Sim,Period=10</stp>
        <stp>MA</stp>
        <stp>D</stp>
        <stp/>
        <stp>all</stp>
        <stp/>
        <stp/>
        <stp/>
        <stp>T</stp>
        <tr r="P31" s="1"/>
        <tr r="F16" s="1"/>
      </tp>
      <tp>
        <v>4209418.8</v>
        <stp/>
        <stp>StudyData</stp>
        <stp>S.US.EWY</stp>
        <stp>MA</stp>
        <stp>InputChoice=Vol,MAType=Sim,Period=10</stp>
        <stp>MA</stp>
        <stp>D</stp>
        <stp/>
        <stp>all</stp>
        <stp/>
        <stp/>
        <stp/>
        <stp>T</stp>
        <tr r="P39" s="1"/>
        <tr r="F78" s="1"/>
      </tp>
      <tp>
        <v>7787082.2000000002</v>
        <stp/>
        <stp>StudyData</stp>
        <stp>S.US.EZU</stp>
        <stp>MA</stp>
        <stp>InputChoice=Vol,MAType=Sim,Period=10</stp>
        <stp>MA</stp>
        <stp>D</stp>
        <stp/>
        <stp>all</stp>
        <stp/>
        <stp/>
        <stp/>
        <stp>T</stp>
        <tr r="P62" s="1"/>
        <tr r="F76" s="1"/>
      </tp>
      <tp>
        <v>4581848.5</v>
        <stp/>
        <stp>StudyData</stp>
        <stp>S.US.FAS</stp>
        <stp>MA</stp>
        <stp>InputChoice=Vol,MAType=Sim,Period=10</stp>
        <stp>MA</stp>
        <stp>D</stp>
        <stp/>
        <stp>all</stp>
        <stp/>
        <stp/>
        <stp/>
        <stp>T</stp>
        <tr r="P8" s="1"/>
        <tr r="F74" s="1"/>
      </tp>
      <tp>
        <v>4688040.8</v>
        <stp/>
        <stp>StudyData</stp>
        <stp>S.US.FAZ</stp>
        <stp>MA</stp>
        <stp>InputChoice=Vol,MAType=Sim,Period=10</stp>
        <stp>MA</stp>
        <stp>D</stp>
        <stp/>
        <stp>all</stp>
        <stp/>
        <stp/>
        <stp/>
        <stp>T</stp>
        <tr r="P115" s="1"/>
        <tr r="F89" s="1"/>
      </tp>
      <tp>
        <v>3194858.5</v>
        <stp/>
        <stp>StudyData</stp>
        <stp>S.US.FEZ</stp>
        <stp>MA</stp>
        <stp>InputChoice=Vol,MAType=Sim,Period=10</stp>
        <stp>MA</stp>
        <stp>D</stp>
        <stp/>
        <stp>all</stp>
        <stp/>
        <stp/>
        <stp/>
        <stp>T</stp>
        <tr r="P65" s="1"/>
        <tr r="F85" s="1"/>
      </tp>
      <tp>
        <v>33704530.70000001</v>
        <stp/>
        <stp>StudyData</stp>
        <stp>S.US.FXI</stp>
        <stp>MA</stp>
        <stp>InputChoice=Vol,MAType=Sim,Period=10</stp>
        <stp>MA</stp>
        <stp>D</stp>
        <stp/>
        <stp>all</stp>
        <stp/>
        <stp/>
        <stp/>
        <stp>T</stp>
        <tr r="P77" s="1"/>
        <tr r="F11" s="1"/>
      </tp>
      <tp>
        <v>298701.40000000002</v>
        <stp/>
        <stp>StudyData</stp>
        <stp>S.US.FXR</stp>
        <stp>MA</stp>
        <stp>InputChoice=Vol,MAType=Sim,Period=10</stp>
        <stp>MA</stp>
        <stp>D</stp>
        <stp/>
        <stp>all</stp>
        <stp/>
        <stp/>
        <stp/>
        <stp>T</stp>
        <tr r="P49" s="1"/>
        <tr r="F107" s="1"/>
      </tp>
      <tp>
        <v>653732.80000000005</v>
        <stp/>
        <stp>StudyData</stp>
        <stp>S.US.FXU</stp>
        <stp>MA</stp>
        <stp>InputChoice=Vol,MAType=Sim,Period=10</stp>
        <stp>MA</stp>
        <stp>D</stp>
        <stp/>
        <stp>all</stp>
        <stp/>
        <stp/>
        <stp/>
        <stp>T</stp>
        <tr r="P74" s="1"/>
        <tr r="F121" s="1"/>
      </tp>
      <tp>
        <v>74176587.599999994</v>
        <stp/>
        <stp>StudyData</stp>
        <stp>S.US.GDX</stp>
        <stp>MA</stp>
        <stp>InputChoice=Vol,MAType=Sim,Period=10</stp>
        <stp>MA</stp>
        <stp>D</stp>
        <stp/>
        <stp>all</stp>
        <stp/>
        <stp/>
        <stp/>
        <stp>T</stp>
        <tr r="P108" s="1"/>
        <tr r="F2" s="1"/>
      </tp>
      <tp>
        <v>8747302.4000000004</v>
        <stp/>
        <stp>StudyData</stp>
        <stp>S.US.GLD</stp>
        <stp>MA</stp>
        <stp>InputChoice=Vol,MAType=Sim,Period=10</stp>
        <stp>MA</stp>
        <stp>D</stp>
        <stp/>
        <stp>all</stp>
        <stp/>
        <stp/>
        <stp/>
        <stp>T</stp>
        <tr r="P97" s="1"/>
        <tr r="F31" s="1"/>
      </tp>
      <tp>
        <v>2350194</v>
        <stp/>
        <stp>StudyData</stp>
        <stp>S.US.AGG</stp>
        <stp>MA</stp>
        <stp>InputChoice=Vol,MAType=Sim,Period=10</stp>
        <stp>MA</stp>
        <stp>D</stp>
        <stp/>
        <stp>all</stp>
        <stp/>
        <stp/>
        <stp/>
        <stp>T</stp>
        <tr r="P93" s="1"/>
        <tr r="F97" s="1"/>
      </tp>
      <tp>
        <v>3122435.3</v>
        <stp/>
        <stp>StudyData</stp>
        <stp>S.US.AMJ</stp>
        <stp>MA</stp>
        <stp>InputChoice=Vol,MAType=Sim,Period=10</stp>
        <stp>MA</stp>
        <stp>D</stp>
        <stp/>
        <stp>all</stp>
        <stp/>
        <stp/>
        <stp/>
        <stp>T</stp>
        <tr r="P70" s="1"/>
        <tr r="F102" s="1"/>
      </tp>
      <tp>
        <v>1535631.3</v>
        <stp/>
        <stp>StudyData</stp>
        <stp>S.US.APP</stp>
        <stp>MA</stp>
        <stp>InputChoice=Vol,MAType=Sim,Period=10</stp>
        <stp>MA</stp>
        <stp>D</stp>
        <stp/>
        <stp>all</stp>
        <stp/>
        <stp/>
        <stp/>
        <stp>T</stp>
        <tr r="P122" s="1"/>
        <tr r="F109" s="1"/>
      </tp>
      <tp>
        <v>1702473.5</v>
        <stp/>
        <stp>StudyData</stp>
        <stp>S.US.BAA</stp>
        <stp>MA</stp>
        <stp>InputChoice=Vol,MAType=Sim,Period=10</stp>
        <stp>MA</stp>
        <stp>D</stp>
        <stp/>
        <stp>all</stp>
        <stp/>
        <stp/>
        <stp/>
        <stp>T</stp>
        <tr r="P85" s="1"/>
        <tr r="F99" s="1"/>
      </tp>
      <tp>
        <v>2580651.7000000002</v>
        <stp/>
        <stp>StudyData</stp>
        <stp>S.US.BTG</stp>
        <stp>MA</stp>
        <stp>InputChoice=Vol,MAType=Sim,Period=10</stp>
        <stp>MA</stp>
        <stp>D</stp>
        <stp/>
        <stp>all</stp>
        <stp/>
        <stp/>
        <stp/>
        <stp>T</stp>
        <tr r="P118" s="1"/>
        <tr r="F70" s="1"/>
      </tp>
      <tp>
        <v>2041982.6</v>
        <stp/>
        <stp>StudyData</stp>
        <stp>S.US.XBI</stp>
        <stp>MA</stp>
        <stp>InputChoice=Vol,MAType=Sim,Period=10</stp>
        <stp>MA</stp>
        <stp>D</stp>
        <stp/>
        <stp>all</stp>
        <stp/>
        <stp/>
        <stp/>
        <stp>T</stp>
        <tr r="P48" s="1"/>
        <tr r="F94" s="1"/>
      </tp>
      <tp>
        <v>5544015</v>
        <stp/>
        <stp>StudyData</stp>
        <stp>S.US.XHB</stp>
        <stp>MA</stp>
        <stp>InputChoice=Vol,MAType=Sim,Period=10</stp>
        <stp>MA</stp>
        <stp>D</stp>
        <stp/>
        <stp>all</stp>
        <stp/>
        <stp/>
        <stp/>
        <stp>T</stp>
        <tr r="P63" s="1"/>
        <tr r="F52" s="1"/>
      </tp>
      <tp>
        <v>9534666.5</v>
        <stp/>
        <stp>StudyData</stp>
        <stp>S.US.XLB</stp>
        <stp>MA</stp>
        <stp>InputChoice=Vol,MAType=Sim,Period=10</stp>
        <stp>MA</stp>
        <stp>D</stp>
        <stp/>
        <stp>all</stp>
        <stp/>
        <stp/>
        <stp/>
        <stp>T</stp>
        <tr r="P44" s="1"/>
        <tr r="F69" s="1"/>
      </tp>
      <tp>
        <v>55471486.5</v>
        <stp/>
        <stp>StudyData</stp>
        <stp>S.US.XLF</stp>
        <stp>MA</stp>
        <stp>InputChoice=Vol,MAType=Sim,Period=10</stp>
        <stp>MA</stp>
        <stp>D</stp>
        <stp/>
        <stp>all</stp>
        <stp/>
        <stp/>
        <stp/>
        <stp>T</stp>
        <tr r="P35" s="1"/>
        <tr r="F7" s="1"/>
      </tp>
      <tp>
        <v>22048635.699999999</v>
        <stp/>
        <stp>StudyData</stp>
        <stp>S.US.XLE</stp>
        <stp>MA</stp>
        <stp>InputChoice=Vol,MAType=Sim,Period=10</stp>
        <stp>MA</stp>
        <stp>D</stp>
        <stp/>
        <stp>all</stp>
        <stp/>
        <stp/>
        <stp/>
        <stp>T</stp>
        <tr r="P40" s="1"/>
        <tr r="F18" s="1"/>
      </tp>
      <tp>
        <v>14862887.4</v>
        <stp/>
        <stp>StudyData</stp>
        <stp>S.US.XLK</stp>
        <stp>MA</stp>
        <stp>InputChoice=Vol,MAType=Sim,Period=10</stp>
        <stp>MA</stp>
        <stp>D</stp>
        <stp/>
        <stp>all</stp>
        <stp/>
        <stp/>
        <stp/>
        <stp>T</stp>
        <tr r="P16" s="1"/>
        <tr r="F34" s="1"/>
      </tp>
      <tp>
        <v>18716687.800000001</v>
        <stp/>
        <stp>StudyData</stp>
        <stp>S.US.XLI</stp>
        <stp>MA</stp>
        <stp>InputChoice=Vol,MAType=Sim,Period=10</stp>
        <stp>MA</stp>
        <stp>D</stp>
        <stp/>
        <stp>all</stp>
        <stp/>
        <stp/>
        <stp/>
        <stp>T</stp>
        <tr r="P45" s="1"/>
        <tr r="F35" s="1"/>
      </tp>
      <tp>
        <v>18896171.699999999</v>
        <stp/>
        <stp>StudyData</stp>
        <stp>S.US.XLP</stp>
        <stp>MA</stp>
        <stp>InputChoice=Vol,MAType=Sim,Period=10</stp>
        <stp>MA</stp>
        <stp>D</stp>
        <stp/>
        <stp>all</stp>
        <stp/>
        <stp/>
        <stp/>
        <stp>T</stp>
        <tr r="P50" s="1"/>
        <tr r="F38" s="1"/>
      </tp>
      <tp>
        <v>13742306.5</v>
        <stp/>
        <stp>StudyData</stp>
        <stp>S.US.XLV</stp>
        <stp>MA</stp>
        <stp>InputChoice=Vol,MAType=Sim,Period=10</stp>
        <stp>MA</stp>
        <stp>D</stp>
        <stp/>
        <stp>all</stp>
        <stp/>
        <stp/>
        <stp/>
        <stp>T</stp>
        <tr r="P25" s="1"/>
        <tr r="F30" s="1"/>
      </tp>
      <tp>
        <v>16307609.6</v>
        <stp/>
        <stp>StudyData</stp>
        <stp>S.US.XLU</stp>
        <stp>MA</stp>
        <stp>InputChoice=Vol,MAType=Sim,Period=10</stp>
        <stp>MA</stp>
        <stp>D</stp>
        <stp/>
        <stp>all</stp>
        <stp/>
        <stp/>
        <stp/>
        <stp>T</stp>
        <tr r="P68" s="1"/>
        <tr r="F20" s="1"/>
      </tp>
      <tp>
        <v>10213685.199999999</v>
        <stp/>
        <stp>StudyData</stp>
        <stp>S.US.XLY</stp>
        <stp>MA</stp>
        <stp>InputChoice=Vol,MAType=Sim,Period=10</stp>
        <stp>MA</stp>
        <stp>D</stp>
        <stp/>
        <stp>all</stp>
        <stp/>
        <stp/>
        <stp/>
        <stp>T</stp>
        <tr r="P28" s="1"/>
        <tr r="F44" s="1"/>
      </tp>
      <tp>
        <v>3431838.9</v>
        <stp/>
        <stp>StudyData</stp>
        <stp>S.US.XME</stp>
        <stp>MA</stp>
        <stp>InputChoice=Vol,MAType=Sim,Period=10</stp>
        <stp>MA</stp>
        <stp>D</stp>
        <stp/>
        <stp>all</stp>
        <stp/>
        <stp/>
        <stp/>
        <stp>T</stp>
        <tr r="P83" s="1"/>
        <tr r="F58" s="1"/>
      </tp>
      <tp>
        <v>10244546.6</v>
        <stp/>
        <stp>StudyData</stp>
        <stp>S.US.XOP</stp>
        <stp>MA</stp>
        <stp>InputChoice=Vol,MAType=Sim,Period=10</stp>
        <stp>MA</stp>
        <stp>D</stp>
        <stp/>
        <stp>all</stp>
        <stp/>
        <stp/>
        <stp/>
        <stp>T</stp>
        <tr r="P52" s="1"/>
        <tr r="F26" s="1"/>
      </tp>
      <tp>
        <v>2509507.6</v>
        <stp/>
        <stp>StudyData</stp>
        <stp>S.US.XRT</stp>
        <stp>MA</stp>
        <stp>InputChoice=Vol,MAType=Sim,Period=10</stp>
        <stp>MA</stp>
        <stp>D</stp>
        <stp/>
        <stp>all</stp>
        <stp/>
        <stp/>
        <stp/>
        <stp>T</stp>
        <tr r="P36" s="1"/>
        <tr r="F81" s="1"/>
      </tp>
      <tp>
        <v>2491495.6</v>
        <stp/>
        <stp>StudyData</stp>
        <stp>S.US.TBT</stp>
        <stp>MA</stp>
        <stp>InputChoice=Vol,MAType=Sim,Period=10</stp>
        <stp>MA</stp>
        <stp>D</stp>
        <stp/>
        <stp>all</stp>
        <stp/>
        <stp/>
        <stp/>
        <stp>T</stp>
        <tr r="P12" s="1"/>
        <tr r="F80" s="1"/>
      </tp>
      <tp>
        <v>9622280.6999999993</v>
        <stp/>
        <stp>StudyData</stp>
        <stp>S.US.TLT</stp>
        <stp>MA</stp>
        <stp>InputChoice=Vol,MAType=Sim,Period=10</stp>
        <stp>MA</stp>
        <stp>D</stp>
        <stp/>
        <stp>all</stp>
        <stp/>
        <stp/>
        <stp/>
        <stp>T</stp>
        <tr r="P100" s="1"/>
        <tr r="F23" s="1"/>
      </tp>
      <tp>
        <v>6932086.4000000004</v>
        <stp/>
        <stp>StudyData</stp>
        <stp>S.US.TNA</stp>
        <stp>MA</stp>
        <stp>InputChoice=Vol,MAType=Sim,Period=10</stp>
        <stp>MA</stp>
        <stp>D</stp>
        <stp/>
        <stp>all</stp>
        <stp/>
        <stp/>
        <stp/>
        <stp>T</stp>
        <tr r="P11" s="1"/>
        <tr r="F47" s="1"/>
      </tp>
      <tp>
        <v>20025873.5</v>
        <stp/>
        <stp>StudyData</stp>
        <stp>S.US.TZA</stp>
        <stp>MA</stp>
        <stp>InputChoice=Vol,MAType=Sim,Period=10</stp>
        <stp>MA</stp>
        <stp>D</stp>
        <stp/>
        <stp>all</stp>
        <stp/>
        <stp/>
        <stp/>
        <stp>T</stp>
        <tr r="P106" s="1"/>
        <tr r="F17" s="1"/>
      </tp>
      <tp>
        <v>6711332</v>
        <stp/>
        <stp>StudyData</stp>
        <stp>S.US.UCO</stp>
        <stp>MA</stp>
        <stp>InputChoice=Vol,MAType=Sim,Period=10</stp>
        <stp>MA</stp>
        <stp>D</stp>
        <stp/>
        <stp>all</stp>
        <stp/>
        <stp/>
        <stp/>
        <stp>T</stp>
        <tr r="P73" s="1"/>
        <tr r="F33" s="1"/>
      </tp>
      <tp>
        <v>4605782.9000000004</v>
        <stp/>
        <stp>StudyData</stp>
        <stp>S.US.UNG</stp>
        <stp>MA</stp>
        <stp>InputChoice=Vol,MAType=Sim,Period=10</stp>
        <stp>MA</stp>
        <stp>D</stp>
        <stp/>
        <stp>all</stp>
        <stp/>
        <stp/>
        <stp/>
        <stp>T</stp>
        <tr r="P91" s="1"/>
        <tr r="F40" s="1"/>
      </tp>
      <tp>
        <v>27825153.100000001</v>
        <stp/>
        <stp>StudyData</stp>
        <stp>S.US.USO</stp>
        <stp>MA</stp>
        <stp>InputChoice=Vol,MAType=Sim,Period=10</stp>
        <stp>MA</stp>
        <stp>D</stp>
        <stp/>
        <stp>all</stp>
        <stp/>
        <stp/>
        <stp/>
        <stp>T</stp>
        <tr r="P90" s="1"/>
        <tr r="F9" s="1"/>
      </tp>
      <tp>
        <v>10176355.6</v>
        <stp/>
        <stp>StudyData</stp>
        <stp>S.US.VEA</stp>
        <stp>MA</stp>
        <stp>InputChoice=Vol,MAType=Sim,Period=10</stp>
        <stp>MA</stp>
        <stp>D</stp>
        <stp/>
        <stp>all</stp>
        <stp/>
        <stp/>
        <stp/>
        <stp>T</stp>
        <tr r="P61" s="1"/>
        <tr r="F42" s="1"/>
      </tp>
      <tp>
        <v>7808772.2000000002</v>
        <stp/>
        <stp>StudyData</stp>
        <stp>S.US.VGK</stp>
        <stp>MA</stp>
        <stp>InputChoice=Vol,MAType=Sim,Period=10</stp>
        <stp>MA</stp>
        <stp>D</stp>
        <stp/>
        <stp>all</stp>
        <stp/>
        <stp/>
        <stp/>
        <stp>T</stp>
        <tr r="P75" s="1"/>
        <tr r="F61" s="1"/>
      </tp>
      <tp>
        <v>4494572</v>
        <stp/>
        <stp>StudyData</stp>
        <stp>S.US.VNQ</stp>
        <stp>MA</stp>
        <stp>InputChoice=Vol,MAType=Sim,Period=10</stp>
        <stp>MA</stp>
        <stp>D</stp>
        <stp/>
        <stp>all</stp>
        <stp/>
        <stp/>
        <stp/>
        <stp>T</stp>
        <tr r="P53" s="1"/>
        <tr r="F62" s="1"/>
      </tp>
      <tp>
        <v>4230557</v>
        <stp/>
        <stp>StudyData</stp>
        <stp>S.US.VOO</stp>
        <stp>MA</stp>
        <stp>InputChoice=Vol,MAType=Sim,Period=10</stp>
        <stp>MA</stp>
        <stp>D</stp>
        <stp/>
        <stp>all</stp>
        <stp/>
        <stp/>
        <stp/>
        <stp>T</stp>
        <tr r="P26" s="1"/>
        <tr r="F79" s="1"/>
      </tp>
      <tp>
        <v>5848909.9000000004</v>
        <stp/>
        <stp>StudyData</stp>
        <stp>S.US.VTI</stp>
        <stp>MA</stp>
        <stp>InputChoice=Vol,MAType=Sim,Period=10</stp>
        <stp>MA</stp>
        <stp>D</stp>
        <stp/>
        <stp>all</stp>
        <stp/>
        <stp/>
        <stp/>
        <stp>T</stp>
        <tr r="P34" s="1"/>
        <tr r="F86" s="1"/>
      </tp>
      <tp>
        <v>27986940.399999999</v>
        <stp/>
        <stp>StudyData</stp>
        <stp>S.US.VWO</stp>
        <stp>MA</stp>
        <stp>InputChoice=Vol,MAType=Sim,Period=10</stp>
        <stp>MA</stp>
        <stp>D</stp>
        <stp/>
        <stp>all</stp>
        <stp/>
        <stp/>
        <stp/>
        <stp>T</stp>
        <tr r="P43" s="1"/>
        <tr r="F15" s="1"/>
      </tp>
      <tp>
        <v>107123458.59999999</v>
        <stp/>
        <stp>StudyData</stp>
        <stp>S.US.VXX</stp>
        <stp>MA</stp>
        <stp>InputChoice=Vol,MAType=Sim,Period=10</stp>
        <stp>MA</stp>
        <stp>D</stp>
        <stp/>
        <stp>all</stp>
        <stp/>
        <stp/>
        <stp/>
        <stp>T</stp>
        <tr r="P112" s="1"/>
        <tr r="F4" s="1"/>
      </tp>
      <tp>
        <v>2871657.2</v>
        <stp/>
        <stp>StudyData</stp>
        <stp>S.US.PFF</stp>
        <stp>MA</stp>
        <stp>InputChoice=Vol,MAType=Sim,Period=10</stp>
        <stp>MA</stp>
        <stp>D</stp>
        <stp/>
        <stp>all</stp>
        <stp/>
        <stp/>
        <stp/>
        <stp>T</stp>
        <tr r="P76" s="1"/>
        <tr r="F96" s="1"/>
      </tp>
      <tp>
        <v>1509261.6</v>
        <stp/>
        <stp>StudyData</stp>
        <stp>S.US.PGX</stp>
        <stp>MA</stp>
        <stp>InputChoice=Vol,MAType=Sim,Period=10</stp>
        <stp>MA</stp>
        <stp>D</stp>
        <stp/>
        <stp>all</stp>
        <stp/>
        <stp/>
        <stp/>
        <stp>T</stp>
        <tr r="P79" s="1"/>
        <tr r="F117" s="1"/>
      </tp>
      <tp>
        <v>1609496.5</v>
        <stp/>
        <stp>StudyData</stp>
        <stp>S.US.PIN</stp>
        <stp>MA</stp>
        <stp>InputChoice=Vol,MAType=Sim,Period=10</stp>
        <stp>MA</stp>
        <stp>D</stp>
        <stp/>
        <stp>all</stp>
        <stp/>
        <stp/>
        <stp/>
        <stp>T</stp>
        <tr r="P60" s="1"/>
        <tr r="F82" s="1"/>
      </tp>
      <tp>
        <v>4605035.5999999996</v>
        <stp/>
        <stp>StudyData</stp>
        <stp>S.US.PTN</stp>
        <stp>MA</stp>
        <stp>InputChoice=Vol,MAType=Sim,Period=10</stp>
        <stp>MA</stp>
        <stp>D</stp>
        <stp/>
        <stp>all</stp>
        <stp/>
        <stp/>
        <stp/>
        <stp>T</stp>
        <tr r="P113" s="1"/>
        <tr r="F75" s="1"/>
      </tp>
      <tp>
        <v>6704502</v>
        <stp/>
        <stp>StudyData</stp>
        <stp>S.US.QID</stp>
        <stp>MA</stp>
        <stp>InputChoice=Vol,MAType=Sim,Period=10</stp>
        <stp>MA</stp>
        <stp>D</stp>
        <stp/>
        <stp>all</stp>
        <stp/>
        <stp/>
        <stp/>
        <stp>T</stp>
        <tr r="P114" s="1"/>
        <tr r="F67" s="1"/>
      </tp>
      <tp>
        <v>2630074.4</v>
        <stp/>
        <stp>StudyData</stp>
        <stp>S.US.QLD</stp>
        <stp>MA</stp>
        <stp>InputChoice=Vol,MAType=Sim,Period=10</stp>
        <stp>MA</stp>
        <stp>D</stp>
        <stp/>
        <stp>all</stp>
        <stp/>
        <stp/>
        <stp/>
        <stp>T</stp>
        <tr r="P6" s="1"/>
        <tr r="F95" s="1"/>
      </tp>
      <tp>
        <v>13629480.1</v>
        <stp/>
        <stp>StudyData</stp>
        <stp>S.US.RSX</stp>
        <stp>MA</stp>
        <stp>InputChoice=Vol,MAType=Sim,Period=10</stp>
        <stp>MA</stp>
        <stp>D</stp>
        <stp/>
        <stp>all</stp>
        <stp/>
        <stp/>
        <stp/>
        <stp>T</stp>
        <tr r="P23" s="1"/>
        <tr r="F21" s="1"/>
      </tp>
      <tp>
        <v>1111679.8</v>
        <stp/>
        <stp>StudyData</stp>
        <stp>S.US.SCO</stp>
        <stp>MA</stp>
        <stp>InputChoice=Vol,MAType=Sim,Period=10</stp>
        <stp>MA</stp>
        <stp>D</stp>
        <stp/>
        <stp>all</stp>
        <stp/>
        <stp/>
        <stp/>
        <stp>T</stp>
        <tr r="P94" s="1"/>
        <tr r="F119" s="1"/>
      </tp>
      <tp>
        <v>19329796.800000001</v>
        <stp/>
        <stp>StudyData</stp>
        <stp>S.US.SDS</stp>
        <stp>MA</stp>
        <stp>InputChoice=Vol,MAType=Sim,Period=10</stp>
        <stp>MA</stp>
        <stp>D</stp>
        <stp/>
        <stp>all</stp>
        <stp/>
        <stp/>
        <stp/>
        <stp>T</stp>
        <tr r="P110" s="1"/>
        <tr r="F25" s="1"/>
      </tp>
      <tp>
        <v>6558960.2000000002</v>
        <stp/>
        <stp>StudyData</stp>
        <stp>S.US.SLV</stp>
        <stp>MA</stp>
        <stp>InputChoice=Vol,MAType=Sim,Period=10</stp>
        <stp>MA</stp>
        <stp>D</stp>
        <stp/>
        <stp>all</stp>
        <stp/>
        <stp/>
        <stp/>
        <stp>T</stp>
        <tr r="P104" s="1"/>
        <tr r="F73" s="1"/>
      </tp>
      <tp>
        <v>5578681.5999999996</v>
        <stp/>
        <stp>StudyData</stp>
        <stp>S.US.SMH</stp>
        <stp>MA</stp>
        <stp>InputChoice=Vol,MAType=Sim,Period=10</stp>
        <stp>MA</stp>
        <stp>D</stp>
        <stp/>
        <stp>all</stp>
        <stp/>
        <stp/>
        <stp/>
        <stp>T</stp>
        <tr r="P15" s="1"/>
        <tr r="F60" s="1"/>
      </tp>
      <tp>
        <v>209224657.09999999</v>
        <stp/>
        <stp>StudyData</stp>
        <stp>S.US.SPY</stp>
        <stp>MA</stp>
        <stp>InputChoice=Vol,MAType=Sim,Period=10</stp>
        <stp>MA</stp>
        <stp>D</stp>
        <stp/>
        <stp>all</stp>
        <stp/>
        <stp/>
        <stp/>
        <stp>T</stp>
        <tr r="P29" s="1"/>
        <tr r="F1" s="1"/>
      </tp>
      <tp>
        <v>6281837.2999999998</v>
        <stp/>
        <stp>StudyData</stp>
        <stp>S.US.SSO</stp>
        <stp>MA</stp>
        <stp>InputChoice=Vol,MAType=Sim,Period=10</stp>
        <stp>MA</stp>
        <stp>D</stp>
        <stp/>
        <stp>all</stp>
        <stp/>
        <stp/>
        <stp/>
        <stp>T</stp>
        <tr r="P10" s="1"/>
        <tr r="F64" s="1"/>
      </tp>
      <tp>
        <v>4224954</v>
        <stp/>
        <stp>ContractData</stp>
        <stp>S.US.EWW</stp>
        <stp>T_CVol</stp>
        <stp/>
        <stp>T</stp>
        <tr r="O69" s="1"/>
        <tr r="D105" s="1"/>
      </tp>
    </main>
    <main first="cqg.rtd">
      <tp t="s">
        <v>db X-trackers Harvest CSI 300 China ETF</v>
        <stp/>
        <stp>ContractData</stp>
        <stp>S.US.ASHR</stp>
        <stp>LongDescription</stp>
        <stp/>
        <stp>T</stp>
        <tr r="L103" s="1"/>
        <tr r="L103" s="1"/>
        <tr r="L103" s="1"/>
        <tr r="C84" s="1"/>
        <tr r="C90" s="3"/>
      </tp>
      <tp t="s">
        <v>Boeing Company</v>
        <stp/>
        <stp>ContractData</stp>
        <stp>S.BA</stp>
        <stp>LongDescription</stp>
        <stp/>
        <stp>T</stp>
        <tr r="L47" s="1"/>
        <tr r="L47" s="1"/>
        <tr r="C93" s="1"/>
        <tr r="C99" s="3"/>
      </tp>
      <tp t="s">
        <v>Alerian MLP ETF</v>
        <stp/>
        <stp>ContractData</stp>
        <stp>S.US.AMLP</stp>
        <stp>LongDescription</stp>
        <stp/>
        <stp>T</stp>
        <tr r="L84" s="1"/>
        <tr r="L84" s="1"/>
        <tr r="L84" s="1"/>
        <tr r="C50" s="1"/>
        <tr r="C56" s="3"/>
      </tp>
      <tp t="s">
        <v>PowerShares Senior Loan Portfolio</v>
        <stp/>
        <stp>ContractData</stp>
        <stp>S.US.BKLN</stp>
        <stp>LongDescription</stp>
        <stp/>
        <stp>T</stp>
        <tr r="L82" s="1"/>
        <tr r="L82" s="1"/>
        <tr r="C91" s="1"/>
        <tr r="C97" s="3"/>
      </tp>
      <tp t="s">
        <v>Market Vectors EmgMktsLocalCurrencyBond</v>
        <stp/>
        <stp>ContractData</stp>
        <stp>S.US.EMLC</stp>
        <stp>LongDescription</stp>
        <stp/>
        <stp>T</stp>
        <tr r="L95" s="1"/>
        <tr r="L95" s="1"/>
        <tr r="C90" s="1"/>
        <tr r="C96" s="3"/>
      </tp>
      <tp>
        <v>1912</v>
        <stp/>
        <stp>StudyData</stp>
        <stp>EP</stp>
        <stp>Bar</stp>
        <stp/>
        <stp>Open</stp>
        <stp>5</stp>
        <stp>0</stp>
        <stp/>
        <stp/>
        <stp/>
        <stp>False</stp>
        <tr r="AA2" s="1"/>
        <tr r="AA2" s="1"/>
      </tp>
      <tp t="s">
        <v>VelocityShares 3x Inverse Crude ETN</v>
        <stp/>
        <stp>ContractData</stp>
        <stp>S.US.DWTI</stp>
        <stp>LongDescription</stp>
        <stp/>
        <stp>T</stp>
        <tr r="L87" s="1"/>
        <tr r="L87" s="1"/>
        <tr r="C113" s="1"/>
        <tr r="C119" s="3"/>
      </tp>
      <tp t="s">
        <v>Direxion Daily Gold Miners Bear 3X</v>
        <stp/>
        <stp>ContractData</stp>
        <stp>S.US.DUST</stp>
        <stp>LongDescription</stp>
        <stp/>
        <stp>T</stp>
        <tr r="L1" s="1"/>
        <tr r="L1" s="1"/>
        <tr r="C39" s="1"/>
        <tr r="C45" s="3"/>
      </tp>
      <tp t="s">
        <v>db-X MSCI EAFE Hedged Equity</v>
        <stp/>
        <stp>ContractData</stp>
        <stp>S.US.DBEF</stp>
        <stp>LongDescription</stp>
        <stp/>
        <stp>T</stp>
        <tr r="L41" s="1"/>
        <tr r="L41" s="1"/>
        <tr r="C59" s="1"/>
        <tr r="C65" s="3"/>
      </tp>
      <tp t="s">
        <v>VelocityShares 3x Inverse NG ETN</v>
        <stp/>
        <stp>ContractData</stp>
        <stp>S.US.DGAZ</stp>
        <stp>LongDescription</stp>
        <stp/>
        <stp>T</stp>
        <tr r="L72" s="1"/>
        <tr r="L72" s="1"/>
        <tr r="C10" s="1"/>
        <tr r="C16" s="3"/>
      </tp>
      <tp t="s">
        <v>Globalstar Inc.</v>
        <stp/>
        <stp>ContractData</stp>
        <stp>S.US.GSAT</stp>
        <stp>LongDescription</stp>
        <stp/>
        <stp>T</stp>
        <tr r="L17" s="1"/>
        <tr r="L17" s="1"/>
        <tr r="C63" s="1"/>
        <tr r="C69" s="3"/>
      </tp>
      <tp t="s">
        <v>Market Vectors Junior Gold Miners ETF</v>
        <stp/>
        <stp>ContractData</stp>
        <stp>S.US.GDXJ</stp>
        <stp>LongDescription</stp>
        <stp/>
        <stp>T</stp>
        <tr r="L107" s="1"/>
        <tr r="L107" s="1"/>
        <tr r="L107" s="1"/>
        <tr r="C14" s="1"/>
        <tr r="C20" s="3"/>
      </tp>
      <tp>
        <v>1912.25</v>
        <stp/>
        <stp>StudyData</stp>
        <stp>EP</stp>
        <stp>Bar</stp>
        <stp/>
        <stp>High</stp>
        <stp>5</stp>
        <stp>0</stp>
        <stp/>
        <stp/>
        <stp/>
        <stp>False</stp>
        <tr r="AB2" s="1"/>
        <tr r="AB2" s="1"/>
      </tp>
      <tp t="s">
        <v>iShares Core MSCI Emerging Markets ETF</v>
        <stp/>
        <stp>ContractData</stp>
        <stp>S.US.IEMG</stp>
        <stp>LongDescription</stp>
        <stp/>
        <stp>T</stp>
        <tr r="L38" s="1"/>
        <tr r="L38" s="1"/>
        <tr r="L38" s="1"/>
        <tr r="C66" s="1"/>
        <tr r="C72" s="3"/>
      </tp>
      <tp t="s">
        <v>WisdomTree Europe Hedged Equity Fund</v>
        <stp/>
        <stp>ContractData</stp>
        <stp>S.US.HEDJ</stp>
        <stp>LongDescription</stp>
        <stp/>
        <stp>T</stp>
        <tr r="L30" s="1"/>
        <tr r="L30" s="1"/>
        <tr r="C54" s="1"/>
        <tr r="C60" s="3"/>
      </tp>
      <tp t="s">
        <v>Direxion Jr Gold Miners Index Bull 3X</v>
        <stp/>
        <stp>ContractData</stp>
        <stp>S.US.JNUG</stp>
        <stp>LongDescription</stp>
        <stp/>
        <stp>T</stp>
        <tr r="L120" s="1"/>
        <tr r="L120" s="1"/>
        <tr r="C36" s="1"/>
        <tr r="C42" s="3"/>
      </tp>
      <tp t="s">
        <v>Direxion Jr Gold Miners Index Bear 3X</v>
        <stp/>
        <stp>ContractData</stp>
        <stp>S.US.JDST</stp>
        <stp>LongDescription</stp>
        <stp/>
        <stp>T</stp>
        <tr r="L2" s="1"/>
        <tr r="L2" s="1"/>
        <tr r="C49" s="1"/>
        <tr r="C55" s="3"/>
      </tp>
      <tp>
        <v>42242.583333333336</v>
        <stp/>
        <stp>StudyData</stp>
        <stp>EP</stp>
        <stp>Bar</stp>
        <stp/>
        <stp>Time</stp>
        <stp>5</stp>
        <stp>0</stp>
        <stp/>
        <stp/>
        <stp/>
        <stp>False</stp>
        <tr r="Z2" s="1"/>
      </tp>
      <tp t="s">
        <v>Organovo Holdings, Inc.</v>
        <stp/>
        <stp>ContractData</stp>
        <stp>S.US.ONVO</stp>
        <stp>LongDescription</stp>
        <stp/>
        <stp>T</stp>
        <tr r="L86" s="1"/>
        <tr r="L86" s="1"/>
        <tr r="C120" s="1"/>
        <tr r="C126" s="3"/>
      </tp>
      <tp t="s">
        <v>Direxion Daily Gold Miners Bull 3X</v>
        <stp/>
        <stp>ContractData</stp>
        <stp>S.US.NUGT</stp>
        <stp>LongDescription</stp>
        <stp/>
        <stp>T</stp>
        <tr r="L121" s="1"/>
        <tr r="L121" s="1"/>
        <tr r="C5" s="1"/>
        <tr r="C11" s="3"/>
      </tp>
      <tp t="s">
        <v>ProShares UltraPro Short Russell2000</v>
        <stp/>
        <stp>ContractData</stp>
        <stp>S.US.SRTY</stp>
        <stp>LongDescription</stp>
        <stp/>
        <stp>T</stp>
        <tr r="L105" s="1"/>
        <tr r="L105" s="1"/>
        <tr r="C108" s="1"/>
        <tr r="C114" s="3"/>
      </tp>
      <tp t="s">
        <v>Direxion Daily S&amp;P 500 Bear 3X Shares</v>
        <stp/>
        <stp>ContractData</stp>
        <stp>S.US.SPXS</stp>
        <stp>LongDescription</stp>
        <stp/>
        <stp>T</stp>
        <tr r="L116" s="1"/>
        <tr r="L116" s="1"/>
        <tr r="C56" s="1"/>
        <tr r="C62" s="3"/>
      </tp>
      <tp t="s">
        <v>ProShares UltraPro Short S&amp;P 500 ETF</v>
        <stp/>
        <stp>ContractData</stp>
        <stp>S.US.SPXU</stp>
        <stp>LongDescription</stp>
        <stp/>
        <stp>T</stp>
        <tr r="L117" s="1"/>
        <tr r="L117" s="1"/>
        <tr r="L117" s="1"/>
        <tr r="C32" s="1"/>
        <tr r="C38" s="3"/>
      </tp>
      <tp t="s">
        <v>Direxion Daily S&amp;P 500 Bull 3X Shares</v>
        <stp/>
        <stp>ContractData</stp>
        <stp>S.US.SPXL</stp>
        <stp>LongDescription</stp>
        <stp/>
        <stp>T</stp>
        <tr r="L5" s="1"/>
        <tr r="L5" s="1"/>
        <tr r="C104" s="1"/>
        <tr r="C110" s="3"/>
      </tp>
      <tp t="s">
        <v>PowerShares Exchange-Traded Fund Trust II</v>
        <stp/>
        <stp>ContractData</stp>
        <stp>S.US.SPLV</stp>
        <stp>LongDescription</stp>
        <stp/>
        <stp>T</stp>
        <tr r="L14" s="1"/>
        <tr r="L14" s="1"/>
        <tr r="C100" s="1"/>
        <tr r="C106" s="3"/>
      </tp>
      <tp t="s">
        <v>SPDR Barclays ShortTermHighYield</v>
        <stp/>
        <stp>ContractData</stp>
        <stp>S.US.SJNK</stp>
        <stp>LongDescription</stp>
        <stp/>
        <stp>T</stp>
        <tr r="L80" s="1"/>
        <tr r="L80" s="1"/>
        <tr r="C122" s="1"/>
        <tr r="C128" s="3"/>
      </tp>
      <tp t="s">
        <v>Schwab International Equity ETF</v>
        <stp/>
        <stp>ContractData</stp>
        <stp>S.US.SCHF</stp>
        <stp>LongDescription</stp>
        <stp/>
        <stp>T</stp>
        <tr r="L56" s="1"/>
        <tr r="L56" s="1"/>
        <tr r="L56" s="1"/>
        <tr r="C114" s="1"/>
        <tr r="C120" s="3"/>
      </tp>
      <tp t="s">
        <v>Schwab Emerging Markets Equity ETF</v>
        <stp/>
        <stp>ContractData</stp>
        <stp>S.US.SCHE</stp>
        <stp>LongDescription</stp>
        <stp/>
        <stp>T</stp>
        <tr r="L37" s="1"/>
        <tr r="L37" s="1"/>
        <tr r="L37" s="1"/>
        <tr r="C92" s="1"/>
        <tr r="C98" s="3"/>
      </tp>
      <tp>
        <v>42242.555555555555</v>
        <stp/>
        <stp>StudyData</stp>
        <stp>EP</stp>
        <stp>Bar</stp>
        <stp/>
        <stp>Time</stp>
        <stp>5</stp>
        <stp>-8</stp>
        <stp/>
        <stp/>
        <stp/>
        <stp>False</stp>
        <tr r="Z10" s="1"/>
      </tp>
      <tp>
        <v>42242.552083333336</v>
        <stp/>
        <stp>StudyData</stp>
        <stp>EP</stp>
        <stp>Bar</stp>
        <stp/>
        <stp>Time</stp>
        <stp>5</stp>
        <stp>-9</stp>
        <stp/>
        <stp/>
        <stp/>
        <stp>False</stp>
        <tr r="Z11" s="1"/>
      </tp>
      <tp>
        <v>42242.576388888891</v>
        <stp/>
        <stp>StudyData</stp>
        <stp>EP</stp>
        <stp>Bar</stp>
        <stp/>
        <stp>Time</stp>
        <stp>5</stp>
        <stp>-2</stp>
        <stp/>
        <stp/>
        <stp/>
        <stp>False</stp>
        <tr r="Z4" s="1"/>
      </tp>
      <tp>
        <v>42242.572916666664</v>
        <stp/>
        <stp>StudyData</stp>
        <stp>EP</stp>
        <stp>Bar</stp>
        <stp/>
        <stp>Time</stp>
        <stp>5</stp>
        <stp>-3</stp>
        <stp/>
        <stp/>
        <stp/>
        <stp>False</stp>
        <tr r="Z5" s="1"/>
      </tp>
      <tp>
        <v>42242.579861111109</v>
        <stp/>
        <stp>StudyData</stp>
        <stp>EP</stp>
        <stp>Bar</stp>
        <stp/>
        <stp>Time</stp>
        <stp>5</stp>
        <stp>-1</stp>
        <stp/>
        <stp/>
        <stp/>
        <stp>False</stp>
        <tr r="Z3" s="1"/>
      </tp>
      <tp>
        <v>42242.5625</v>
        <stp/>
        <stp>StudyData</stp>
        <stp>EP</stp>
        <stp>Bar</stp>
        <stp/>
        <stp>Time</stp>
        <stp>5</stp>
        <stp>-6</stp>
        <stp/>
        <stp/>
        <stp/>
        <stp>False</stp>
        <tr r="Z8" s="1"/>
      </tp>
      <tp>
        <v>42242.559027777781</v>
        <stp/>
        <stp>StudyData</stp>
        <stp>EP</stp>
        <stp>Bar</stp>
        <stp/>
        <stp>Time</stp>
        <stp>5</stp>
        <stp>-7</stp>
        <stp/>
        <stp/>
        <stp/>
        <stp>False</stp>
        <tr r="Z9" s="1"/>
      </tp>
      <tp>
        <v>42242.569444444445</v>
        <stp/>
        <stp>StudyData</stp>
        <stp>EP</stp>
        <stp>Bar</stp>
        <stp/>
        <stp>Time</stp>
        <stp>5</stp>
        <stp>-4</stp>
        <stp/>
        <stp/>
        <stp/>
        <stp>False</stp>
        <tr r="Z6" s="1"/>
      </tp>
      <tp>
        <v>42242.565972222219</v>
        <stp/>
        <stp>StudyData</stp>
        <stp>EP</stp>
        <stp>Bar</stp>
        <stp/>
        <stp>Time</stp>
        <stp>5</stp>
        <stp>-5</stp>
        <stp/>
        <stp/>
        <stp/>
        <stp>False</stp>
        <tr r="Z7" s="1"/>
      </tp>
      <tp t="s">
        <v>Direxion Daily Russia Bull 3X Shares</v>
        <stp/>
        <stp>ContractData</stp>
        <stp>S.US.RUSL</stp>
        <stp>LongDescription</stp>
        <stp/>
        <stp>T</stp>
        <tr r="L3" s="1"/>
        <tr r="L3" s="1"/>
        <tr r="C116" s="1"/>
        <tr r="C122" s="3"/>
      </tp>
      <tp t="s">
        <v>ProShares UltraPro S&amp;P 500</v>
        <stp/>
        <stp>ContractData</stp>
        <stp>S.US.UPRO</stp>
        <stp>LongDescription</stp>
        <stp/>
        <stp>T</stp>
        <tr r="L4" s="1"/>
        <tr r="L4" s="1"/>
        <tr r="C68" s="1"/>
        <tr r="C74" s="3"/>
      </tp>
      <tp t="s">
        <v>ProShares Ultra VIX ShortTerm Future ETF</v>
        <stp/>
        <stp>ContractData</stp>
        <stp>S.US.UVXY</stp>
        <stp>LongDescription</stp>
        <stp/>
        <stp>T</stp>
        <tr r="L119" s="1"/>
        <tr r="L119" s="1"/>
        <tr r="L119" s="1"/>
        <tr r="C19" s="1"/>
        <tr r="C25" s="3"/>
      </tp>
      <tp>
        <v>42242.583402777782</v>
        <stp/>
        <stp>SystemInfo</stp>
        <stp>Linetime</stp>
        <tr r="G47" s="2"/>
      </tp>
      <tp>
        <v>1910.5</v>
        <stp/>
        <stp>StudyData</stp>
        <stp>EP</stp>
        <stp>Bar</stp>
        <stp/>
        <stp>Open</stp>
        <stp>5</stp>
        <stp>-1</stp>
        <stp/>
        <stp/>
        <stp/>
        <stp>False</stp>
        <tr r="AA3" s="1"/>
        <tr r="AA3" s="1"/>
      </tp>
      <tp>
        <v>1909.5</v>
        <stp/>
        <stp>StudyData</stp>
        <stp>EP</stp>
        <stp>Bar</stp>
        <stp/>
        <stp>Open</stp>
        <stp>5</stp>
        <stp>-3</stp>
        <stp/>
        <stp/>
        <stp/>
        <stp>False</stp>
        <tr r="AA5" s="1"/>
        <tr r="AA5" s="1"/>
      </tp>
      <tp>
        <v>1908.75</v>
        <stp/>
        <stp>StudyData</stp>
        <stp>EP</stp>
        <stp>Bar</stp>
        <stp/>
        <stp>Open</stp>
        <stp>5</stp>
        <stp>-2</stp>
        <stp/>
        <stp/>
        <stp/>
        <stp>False</stp>
        <tr r="AA4" s="1"/>
        <tr r="AA4" s="1"/>
      </tp>
      <tp>
        <v>1901</v>
        <stp/>
        <stp>StudyData</stp>
        <stp>EP</stp>
        <stp>Bar</stp>
        <stp/>
        <stp>Open</stp>
        <stp>5</stp>
        <stp>-5</stp>
        <stp/>
        <stp/>
        <stp/>
        <stp>False</stp>
        <tr r="AA7" s="1"/>
        <tr r="AA7" s="1"/>
      </tp>
      <tp>
        <v>1905.5</v>
        <stp/>
        <stp>StudyData</stp>
        <stp>EP</stp>
        <stp>Bar</stp>
        <stp/>
        <stp>Open</stp>
        <stp>5</stp>
        <stp>-4</stp>
        <stp/>
        <stp/>
        <stp/>
        <stp>False</stp>
        <tr r="AA6" s="1"/>
        <tr r="AA6" s="1"/>
      </tp>
      <tp>
        <v>1896.25</v>
        <stp/>
        <stp>StudyData</stp>
        <stp>EP</stp>
        <stp>Bar</stp>
        <stp/>
        <stp>Open</stp>
        <stp>5</stp>
        <stp>-7</stp>
        <stp/>
        <stp/>
        <stp/>
        <stp>False</stp>
        <tr r="AA9" s="1"/>
        <tr r="AA9" s="1"/>
      </tp>
      <tp>
        <v>1897.75</v>
        <stp/>
        <stp>StudyData</stp>
        <stp>EP</stp>
        <stp>Bar</stp>
        <stp/>
        <stp>Open</stp>
        <stp>5</stp>
        <stp>-6</stp>
        <stp/>
        <stp/>
        <stp/>
        <stp>False</stp>
        <tr r="AA8" s="1"/>
        <tr r="AA8" s="1"/>
      </tp>
      <tp>
        <v>1899.75</v>
        <stp/>
        <stp>StudyData</stp>
        <stp>EP</stp>
        <stp>Bar</stp>
        <stp/>
        <stp>Open</stp>
        <stp>5</stp>
        <stp>-9</stp>
        <stp/>
        <stp/>
        <stp/>
        <stp>False</stp>
        <tr r="AA11" s="1"/>
        <tr r="AA11" s="1"/>
      </tp>
      <tp>
        <v>1894.25</v>
        <stp/>
        <stp>StudyData</stp>
        <stp>EP</stp>
        <stp>Bar</stp>
        <stp/>
        <stp>Open</stp>
        <stp>5</stp>
        <stp>-8</stp>
        <stp/>
        <stp/>
        <stp/>
        <stp>False</stp>
        <tr r="AA10" s="1"/>
        <tr r="AA10" s="1"/>
      </tp>
      <tp t="s">
        <v>NovaGold Resources Inc</v>
        <stp/>
        <stp>ContractData</stp>
        <stp>S.US.NG</stp>
        <stp>LongDescription</stp>
        <stp/>
        <stp>T</stp>
        <tr r="L81" s="1"/>
        <tr r="L81" s="1"/>
        <tr r="C101" s="1"/>
        <tr r="C107" s="3"/>
      </tp>
      <tp t="s">
        <v>Short S&amp;P500</v>
        <stp/>
        <stp>ContractData</stp>
        <stp>S.US.SH</stp>
        <stp>LongDescription</stp>
        <stp/>
        <stp>T</stp>
        <tr r="L101" s="1"/>
        <tr r="L101" s="1"/>
        <tr r="C43" s="1"/>
        <tr r="C49" s="3"/>
      </tp>
    </main>
    <main first="cqg.rtd">
      <tp>
        <v>1901.75</v>
        <stp/>
        <stp>StudyData</stp>
        <stp>EP</stp>
        <stp>Bar</stp>
        <stp/>
        <stp>High</stp>
        <stp>5</stp>
        <stp>-6</stp>
        <stp/>
        <stp/>
        <stp/>
        <stp>False</stp>
        <tr r="AB8" s="1"/>
        <tr r="AB8" s="1"/>
      </tp>
      <tp>
        <v>1899</v>
        <stp/>
        <stp>StudyData</stp>
        <stp>EP</stp>
        <stp>Bar</stp>
        <stp/>
        <stp>High</stp>
        <stp>5</stp>
        <stp>-7</stp>
        <stp/>
        <stp/>
        <stp/>
        <stp>False</stp>
        <tr r="AB9" s="1"/>
        <tr r="AB9" s="1"/>
      </tp>
      <tp>
        <v>1911</v>
        <stp/>
        <stp>StudyData</stp>
        <stp>EP</stp>
        <stp>Bar</stp>
        <stp/>
        <stp>High</stp>
        <stp>5</stp>
        <stp>-4</stp>
        <stp/>
        <stp/>
        <stp/>
        <stp>False</stp>
        <tr r="AB6" s="1"/>
        <tr r="AB6" s="1"/>
      </tp>
      <tp>
        <v>1906.25</v>
        <stp/>
        <stp>StudyData</stp>
        <stp>EP</stp>
        <stp>Bar</stp>
        <stp/>
        <stp>High</stp>
        <stp>5</stp>
        <stp>-5</stp>
        <stp/>
        <stp/>
        <stp/>
        <stp>False</stp>
        <tr r="AB7" s="1"/>
        <tr r="AB7" s="1"/>
      </tp>
      <tp>
        <v>1913.25</v>
        <stp/>
        <stp>StudyData</stp>
        <stp>EP</stp>
        <stp>Bar</stp>
        <stp/>
        <stp>High</stp>
        <stp>5</stp>
        <stp>-2</stp>
        <stp/>
        <stp/>
        <stp/>
        <stp>False</stp>
        <tr r="AB4" s="1"/>
        <tr r="AB4" s="1"/>
      </tp>
      <tp>
        <v>1915.75</v>
        <stp/>
        <stp>StudyData</stp>
        <stp>EP</stp>
        <stp>Bar</stp>
        <stp/>
        <stp>High</stp>
        <stp>5</stp>
        <stp>-3</stp>
        <stp/>
        <stp/>
        <stp/>
        <stp>False</stp>
        <tr r="AB5" s="1"/>
        <tr r="AB5" s="1"/>
      </tp>
      <tp>
        <v>1912.75</v>
        <stp/>
        <stp>StudyData</stp>
        <stp>EP</stp>
        <stp>Bar</stp>
        <stp/>
        <stp>High</stp>
        <stp>5</stp>
        <stp>-1</stp>
        <stp/>
        <stp/>
        <stp/>
        <stp>False</stp>
        <tr r="AB3" s="1"/>
        <tr r="AB3" s="1"/>
      </tp>
      <tp>
        <v>1897.5</v>
        <stp/>
        <stp>StudyData</stp>
        <stp>EP</stp>
        <stp>Bar</stp>
        <stp/>
        <stp>High</stp>
        <stp>5</stp>
        <stp>-8</stp>
        <stp/>
        <stp/>
        <stp/>
        <stp>False</stp>
        <tr r="AB10" s="1"/>
        <tr r="AB10" s="1"/>
      </tp>
      <tp>
        <v>1900.5</v>
        <stp/>
        <stp>StudyData</stp>
        <stp>EP</stp>
        <stp>Bar</stp>
        <stp/>
        <stp>High</stp>
        <stp>5</stp>
        <stp>-9</stp>
        <stp/>
        <stp/>
        <stp/>
        <stp>False</stp>
        <tr r="AB11" s="1"/>
        <tr r="AB11" s="1"/>
      </tp>
      <tp>
        <v>38.700000000000003</v>
        <stp/>
        <stp>ContractData</stp>
        <stp>S.US.QID</stp>
        <stp>Open</stp>
        <stp/>
        <stp>T</stp>
        <tr r="F44" s="2"/>
      </tp>
      <tp>
        <v>64.290000000000006</v>
        <stp/>
        <stp>ContractData</stp>
        <stp>S.US.QLD</stp>
        <stp>Open</stp>
        <stp/>
        <stp>T</stp>
        <tr r="R7" s="2"/>
      </tp>
      <tp>
        <v>27.17</v>
        <stp/>
        <stp>ContractData</stp>
        <stp>S.US.VXX</stp>
        <stp>High</stp>
        <stp/>
        <stp>T</stp>
        <tr r="AD39" s="2"/>
      </tp>
    </main>
    <main first="cqg.rtd">
      <tp>
        <v>0.91</v>
        <stp/>
        <stp>ContractData</stp>
        <stp>S.US.PTN</stp>
        <stp>Open</stp>
        <stp/>
        <stp>T</stp>
        <tr r="C44" s="2"/>
      </tp>
    </main>
    <main first="cqg.rtd">
      <tp>
        <v>45.2</v>
        <stp/>
        <stp>ContractData</stp>
        <stp>S.US.TBT</stp>
        <stp>High</stp>
        <stp/>
        <stp>T</stp>
        <tr r="F14" s="2"/>
      </tp>
      <tp>
        <v>55.63</v>
        <stp/>
        <stp>ContractData</stp>
        <stp>S.US.SSO</stp>
        <stp>Open</stp>
        <stp/>
        <stp>T</stp>
        <tr r="AD7" s="2"/>
      </tp>
      <tp>
        <v>64.400000000000006</v>
        <stp/>
        <stp>ContractData</stp>
        <stp>S.US.TNA</stp>
        <stp>High</stp>
        <stp/>
        <stp>T</stp>
        <tr r="C14" s="2"/>
      </tp>
      <tp>
        <v>13.71</v>
        <stp/>
        <stp>ContractData</stp>
        <stp>S.US.SLV</stp>
        <stp>Open</stp>
        <stp/>
        <stp>T</stp>
        <tr r="F38" s="2"/>
      </tp>
      <tp>
        <v>46.57</v>
        <stp/>
        <stp>ContractData</stp>
        <stp>S.US.SMH</stp>
        <stp>Open</stp>
        <stp/>
        <stp>T</stp>
        <tr r="O13" s="2"/>
      </tp>
      <tp>
        <v>13.73</v>
        <stp/>
        <stp>ContractData</stp>
        <stp>S.US.TZA</stp>
        <stp>High</stp>
        <stp/>
        <stp>T</stp>
        <tr r="L39" s="2"/>
      </tp>
      <tp>
        <v>23.830000000000002</v>
        <stp/>
        <stp>ContractData</stp>
        <stp>S.US.SDS</stp>
        <stp>Open</stp>
        <stp/>
        <stp>T</stp>
        <tr r="X38" s="2"/>
      </tp>
    </main>
    <main first="cqg.rtd">
      <tp>
        <v>-0.84</v>
        <stp/>
        <stp>ContractData</stp>
        <stp>S.US.GDXJ</stp>
        <stp>NetLastQuoteToday</stp>
        <stp/>
        <stp>T</stp>
        <tr r="P37" s="2"/>
      </tp>
      <tp>
        <v>4.71</v>
        <stp/>
        <stp>ContractData</stp>
        <stp>S.US.SPXL</stp>
        <stp>NetLastQuoteToday</stp>
        <stp/>
        <stp>T</stp>
        <tr r="P6" s="2"/>
      </tp>
    </main>
    <main first="cqg.rtd">
      <tp>
        <v>-1.81</v>
        <stp/>
        <stp>ContractData</stp>
        <stp>S.US.SPXS</stp>
        <stp>NetLastQuoteToday</stp>
        <stp/>
        <stp>T</stp>
        <tr r="M43" s="2"/>
      </tp>
      <tp>
        <v>-3.44</v>
        <stp/>
        <stp>ContractData</stp>
        <stp>S.US.SPXU</stp>
        <stp>NetLastQuoteToday</stp>
        <stp/>
        <stp>T</stp>
        <tr r="P43" s="2"/>
      </tp>
    </main>
    <main first="cqg.rtd">
      <tp>
        <v>-6.45</v>
        <stp/>
        <stp>ContractData</stp>
        <stp>S.US.UVXY</stp>
        <stp>NetLastQuoteToday</stp>
        <stp/>
        <stp>T</stp>
        <tr r="V43" s="2"/>
      </tp>
    </main>
    <main first="cqg.rtd">
      <tp>
        <v>12.86</v>
        <stp/>
        <stp>ContractData</stp>
        <stp>S.US.TZA</stp>
        <stp>Open</stp>
        <stp/>
        <stp>T</stp>
        <tr r="L38" s="2"/>
      </tp>
      <tp>
        <v>24.830000000000002</v>
        <stp/>
        <stp>ContractData</stp>
        <stp>S.US.SDS</stp>
        <stp>High</stp>
        <stp/>
        <stp>T</stp>
        <tr r="X39" s="2"/>
      </tp>
      <tp>
        <v>47.24</v>
        <stp/>
        <stp>ContractData</stp>
        <stp>S.US.SMH</stp>
        <stp>High</stp>
        <stp/>
        <stp>T</stp>
        <tr r="O14" s="2"/>
      </tp>
      <tp>
        <v>13.71</v>
        <stp/>
        <stp>ContractData</stp>
        <stp>S.US.SLV</stp>
        <stp>High</stp>
        <stp/>
        <stp>T</stp>
        <tr r="F39" s="2"/>
      </tp>
      <tp>
        <v>55.89</v>
        <stp/>
        <stp>ContractData</stp>
        <stp>S.US.SSO</stp>
        <stp>High</stp>
        <stp/>
        <stp>T</stp>
        <tr r="AD8" s="2"/>
      </tp>
      <tp>
        <v>63.81</v>
        <stp/>
        <stp>ContractData</stp>
        <stp>S.US.TNA</stp>
        <stp>Open</stp>
        <stp/>
        <stp>T</stp>
        <tr r="C13" s="2"/>
      </tp>
      <tp>
        <v>43.96</v>
        <stp/>
        <stp>ContractData</stp>
        <stp>S.US.TBT</stp>
        <stp>Open</stp>
        <stp/>
        <stp>T</stp>
        <tr r="F13" s="2"/>
      </tp>
    </main>
    <main first="cqg.rtd">
      <tp>
        <v>-0.57999999999999996</v>
        <stp/>
        <stp>ContractData</stp>
        <stp>S.US.TZA</stp>
        <stp>NetLastQuoteToday</stp>
        <stp/>
        <stp>T</stp>
        <tr r="M37" s="2"/>
      </tp>
      <tp>
        <v>0.94000000000000006</v>
        <stp/>
        <stp>ContractData</stp>
        <stp>S.US.PTN</stp>
        <stp>High</stp>
        <stp/>
        <stp>T</stp>
        <tr r="C45" s="2"/>
      </tp>
    </main>
    <main first="cqg.rtd">
      <tp>
        <v>24.55</v>
        <stp/>
        <stp>ContractData</stp>
        <stp>S.US.VXX</stp>
        <stp>Open</stp>
        <stp/>
        <stp>T</stp>
        <tr r="AD38" s="2"/>
      </tp>
      <tp>
        <v>40.380000000000003</v>
        <stp/>
        <stp>ContractData</stp>
        <stp>S.US.QID</stp>
        <stp>High</stp>
        <stp/>
        <stp>T</stp>
        <tr r="F45" s="2"/>
      </tp>
      <tp>
        <v>64.92</v>
        <stp/>
        <stp>ContractData</stp>
        <stp>S.US.QLD</stp>
        <stp>High</stp>
        <stp/>
        <stp>T</stp>
        <tr r="R8" s="2"/>
      </tp>
    </main>
    <main first="cqg.rtd">
      <tp>
        <v>-1.3800000000000001</v>
        <stp/>
        <stp>ContractData</stp>
        <stp>S.US.VXX</stp>
        <stp>NetLastQuoteToday</stp>
        <stp/>
        <stp>T</stp>
        <tr r="AE37" s="2"/>
      </tp>
    </main>
    <main first="cqg.rtd">
      <tp>
        <v>1.83</v>
        <stp/>
        <stp>ContractData</stp>
        <stp>S.US.DXJ</stp>
        <stp>NetLastQuoteToday</stp>
        <stp/>
        <stp>T</stp>
        <tr r="J12" s="2"/>
      </tp>
      <tp>
        <v>-1.34</v>
        <stp/>
        <stp>ContractData</stp>
        <stp>S.US.DXD</stp>
        <stp>NetLastQuoteToday</stp>
        <stp/>
        <stp>T</stp>
        <tr r="AB37" s="2"/>
      </tp>
      <tp>
        <v>-1.46</v>
        <stp/>
        <stp>ContractData</stp>
        <stp>S.US.SRTY</stp>
        <stp>NetLastQuoteToday</stp>
        <stp/>
        <stp>T</stp>
        <tr r="J37" s="2"/>
      </tp>
    </main>
    <main first="cqg.rtd">
      <tp>
        <v>0.32</v>
        <stp/>
        <stp>ContractData</stp>
        <stp>S.US.EWJ</stp>
        <stp>NetLastQuoteToday</stp>
        <stp/>
        <stp>T</stp>
        <tr r="AE12" s="2"/>
      </tp>
      <tp>
        <v>0.28999999999999998</v>
        <stp/>
        <stp>ContractData</stp>
        <stp>S.US.EWM</stp>
        <stp>NetLastQuoteToday</stp>
        <stp/>
        <stp>T</stp>
        <tr r="Y12" s="2"/>
      </tp>
      <tp>
        <v>1911.75</v>
        <stp/>
        <stp>StudyData</stp>
        <stp>EP</stp>
        <stp>Bar</stp>
        <stp/>
        <stp>Close</stp>
        <stp>5</stp>
        <stp>0</stp>
        <stp/>
        <stp/>
        <stp/>
        <stp>False</stp>
        <tr r="AD2" s="1"/>
        <tr r="AD2" s="1"/>
      </tp>
      <tp>
        <v>38.450000000000003</v>
        <stp/>
        <stp>ContractData</stp>
        <stp>S.US.XLK</stp>
        <stp>Open</stp>
        <stp/>
        <stp>T</stp>
        <tr r="R13" s="2"/>
      </tp>
      <tp>
        <v>-1.02</v>
        <stp/>
        <stp>ContractData</stp>
        <stp>S.US.JNUG</stp>
        <stp>NetLastQuoteToday</stp>
        <stp/>
        <stp>T</stp>
        <tr r="Y43" s="2"/>
      </tp>
    </main>
    <main first="cqg.rtd">
      <tp>
        <v>-0.06</v>
        <stp/>
        <stp>ContractData</stp>
        <stp>S.US.PTN</stp>
        <stp>NetLastQuoteToday</stp>
        <stp/>
        <stp>T</stp>
        <tr r="D43" s="2"/>
      </tp>
      <tp>
        <v>-0.1</v>
        <stp/>
        <stp>ContractData</stp>
        <stp>S.US.BTG</stp>
        <stp>NetLastQuoteToday</stp>
        <stp/>
        <stp>T</stp>
        <tr r="S43" s="2"/>
      </tp>
    </main>
    <main first="cqg.rtd">
      <tp>
        <v>2.58</v>
        <stp/>
        <stp>ContractData</stp>
        <stp>S.US.SSO</stp>
        <stp>NetLastQuoteToday</stp>
        <stp/>
        <stp>T</stp>
        <tr r="AE6" s="2"/>
      </tp>
      <tp>
        <v>1.53</v>
        <stp/>
        <stp>ContractData</stp>
        <stp>S.US.ERX</stp>
        <stp>NetLastQuoteToday</stp>
        <stp/>
        <stp>T</stp>
        <tr r="V6" s="2"/>
      </tp>
    </main>
    <main first="cqg.rtd">
      <tp>
        <v>39</v>
        <stp/>
        <stp>ContractData</stp>
        <stp>S.US.XLK</stp>
        <stp>High</stp>
        <stp/>
        <stp>T</stp>
        <tr r="R14" s="2"/>
      </tp>
    </main>
    <main first="cqg.rtd">
      <tp t="s">
        <v>iShares iBoxx $ Grade Corporate Bond</v>
        <stp/>
        <stp>ContractData</stp>
        <stp>S.US.LQD</stp>
        <stp>LongDescription</stp>
        <stp/>
        <stp>T</stp>
        <tr r="L88" s="1"/>
        <tr r="L88" s="1"/>
        <tr r="C57" s="1"/>
        <tr r="C63" s="3"/>
      </tp>
      <tp t="s">
        <v>Cheniere Energy Inc</v>
        <stp/>
        <stp>ContractData</stp>
        <stp>S.US.LNG</stp>
        <stp>LongDescription</stp>
        <stp/>
        <stp>T</stp>
        <tr r="L99" s="1"/>
        <tr r="L99" s="1"/>
        <tr r="C71" s="1"/>
        <tr r="C77" s="3"/>
      </tp>
    </main>
    <main first="cqg.rtd">
      <tp t="s">
        <v>SPDR S&amp;P MidCap 400 ETF Trust</v>
        <stp/>
        <stp>ContractData</stp>
        <stp>S.US.MDY</stp>
        <stp>LongDescription</stp>
        <stp/>
        <stp>T</stp>
        <tr r="L51" s="1"/>
        <tr r="L51" s="1"/>
        <tr r="C98" s="1"/>
        <tr r="C104" s="3"/>
      </tp>
    </main>
    <main first="cqg.rtd">
      <tp t="s">
        <v>New Gold Inc.</v>
        <stp/>
        <stp>ContractData</stp>
        <stp>S.US.NGD</stp>
        <stp>LongDescription</stp>
        <stp/>
        <stp>T</stp>
        <tr r="L109" s="1"/>
        <tr r="L109" s="1"/>
        <tr r="C51" s="1"/>
        <tr r="C57" s="3"/>
      </tp>
      <tp t="s">
        <v>Northern Oil &amp; Gas, Inc</v>
        <stp/>
        <stp>ContractData</stp>
        <stp>S.US.NOG</stp>
        <stp>LongDescription</stp>
        <stp/>
        <stp>T</stp>
        <tr r="L9" s="1"/>
        <tr r="L9" s="1"/>
        <tr r="C110" s="1"/>
        <tr r="C116" s="3"/>
      </tp>
    </main>
    <main first="cqg.rtd">
      <tp t="s">
        <v>Market Vectors Oil Services ETF</v>
        <stp/>
        <stp>ContractData</stp>
        <stp>S.US.OIH</stp>
        <stp>LongDescription</stp>
        <stp/>
        <stp>T</stp>
        <tr r="L19" s="1"/>
        <tr r="L19" s="1"/>
        <tr r="L19" s="1"/>
        <tr r="C27" s="1"/>
        <tr r="C33" s="3"/>
      </tp>
      <tp t="s">
        <v>iPath S&amp;P GSCI Crude Oil TR Index ETN</v>
        <stp/>
        <stp>ContractData</stp>
        <stp>S.US.OIL</stp>
        <stp>LongDescription</stp>
        <stp/>
        <stp>T</stp>
        <tr r="L92" s="1"/>
        <tr r="L92" s="1"/>
        <tr r="C37" s="1"/>
        <tr r="C43" s="3"/>
      </tp>
    </main>
    <main first="cqg.rtd">
      <tp t="s">
        <v>iShares iBoxx $ HighYield Corporate Bond</v>
        <stp/>
        <stp>ContractData</stp>
        <stp>S.US.HYG</stp>
        <stp>LongDescription</stp>
        <stp/>
        <stp>T</stp>
        <tr r="L71" s="1"/>
        <tr r="L71" s="1"/>
        <tr r="C46" s="1"/>
        <tr r="C52" s="3"/>
      </tp>
    </main>
    <main first="cqg.rtd">
      <tp t="s">
        <v>iShares U.S. Home Construction ETF</v>
        <stp/>
        <stp>ContractData</stp>
        <stp>S.US.ITB</stp>
        <stp>LongDescription</stp>
        <stp/>
        <stp>T</stp>
        <tr r="L57" s="1"/>
        <tr r="L57" s="1"/>
        <tr r="L57" s="1"/>
        <tr r="C55" s="1"/>
        <tr r="C61" s="3"/>
      </tp>
      <tp t="s">
        <v>iShares Russell 2000 ETF</v>
        <stp/>
        <stp>ContractData</stp>
        <stp>S.US.IWM</stp>
        <stp>LongDescription</stp>
        <stp/>
        <stp>T</stp>
        <tr r="L58" s="1"/>
        <tr r="L58" s="1"/>
        <tr r="L58" s="1"/>
        <tr r="C8" s="1"/>
        <tr r="C14" s="3"/>
      </tp>
      <tp t="s">
        <v>iShares Russell 1000 Value ETF</v>
        <stp/>
        <stp>ContractData</stp>
        <stp>S.US.IWD</stp>
        <stp>LongDescription</stp>
        <stp/>
        <stp>T</stp>
        <tr r="L42" s="1"/>
        <tr r="L42" s="1"/>
        <tr r="L42" s="1"/>
        <tr r="C111" s="1"/>
        <tr r="C117" s="3"/>
      </tp>
      <tp t="s">
        <v>iShares Core S&amp;P 500 ETF</v>
        <stp/>
        <stp>ContractData</stp>
        <stp>S.US.IVV</stp>
        <stp>LongDescription</stp>
        <stp/>
        <stp>T</stp>
        <tr r="L27" s="1"/>
        <tr r="L27" s="1"/>
        <tr r="L27" s="1"/>
        <tr r="C72" s="1"/>
        <tr r="C78" s="3"/>
      </tp>
      <tp t="s">
        <v>iShares U.S. Real Estate ETF</v>
        <stp/>
        <stp>ContractData</stp>
        <stp>S.US.IYR</stp>
        <stp>LongDescription</stp>
        <stp/>
        <stp>T</stp>
        <tr r="L59" s="1"/>
        <tr r="L59" s="1"/>
        <tr r="L59" s="1"/>
        <tr r="C13" s="1"/>
        <tr r="C19" s="3"/>
      </tp>
      <tp t="s">
        <v>iShares Gold Trust</v>
        <stp/>
        <stp>ContractData</stp>
        <stp>S.US.IAU</stp>
        <stp>LongDescription</stp>
        <stp/>
        <stp>T</stp>
        <tr r="L98" s="1"/>
        <tr r="L98" s="1"/>
        <tr r="C103" s="1"/>
        <tr r="C109" s="3"/>
      </tp>
    </main>
    <main first="cqg.rtd">
      <tp t="s">
        <v>SPDR Barclays High Yield Bond ETF</v>
        <stp/>
        <stp>ContractData</stp>
        <stp>S.US.JNK</stp>
        <stp>LongDescription</stp>
        <stp/>
        <stp>T</stp>
        <tr r="L67" s="1"/>
        <tr r="L67" s="1"/>
        <tr r="L67" s="1"/>
        <tr r="C28" s="1"/>
        <tr r="C34" s="3"/>
      </tp>
    </main>
    <main first="cqg.rtd">
      <tp t="s">
        <v>SPDR S&amp;P Regional Banking ETF</v>
        <stp/>
        <stp>ContractData</stp>
        <stp>S.US.KRE</stp>
        <stp>LongDescription</stp>
        <stp/>
        <stp>T</stp>
        <tr r="L32" s="1"/>
        <tr r="L32" s="1"/>
        <tr r="L32" s="1"/>
        <tr r="C45" s="1"/>
        <tr r="C51" s="3"/>
      </tp>
      <tp t="s">
        <v>SPDR S&amp;P Bank ETF</v>
        <stp/>
        <stp>ContractData</stp>
        <stp>S.US.KBE</stp>
        <stp>LongDescription</stp>
        <stp/>
        <stp>T</stp>
        <tr r="L22" s="1"/>
        <tr r="L22" s="1"/>
        <tr r="L22" s="1"/>
        <tr r="C29" s="1"/>
        <tr r="C35" s="3"/>
      </tp>
    </main>
    <main first="cqg.rtd">
      <tp t="s">
        <v>WisdomTree Japan Hedged Equity</v>
        <stp/>
        <stp>ContractData</stp>
        <stp>S.US.DXJ</stp>
        <stp>LongDescription</stp>
        <stp/>
        <stp>T</stp>
        <tr r="L13" s="1"/>
        <tr r="L13" s="1"/>
        <tr r="C41" s="1"/>
        <tr r="C47" s="3"/>
      </tp>
      <tp t="s">
        <v>ProShares UltraShort Dow30</v>
        <stp/>
        <stp>ContractData</stp>
        <stp>S.US.DXD</stp>
        <stp>LongDescription</stp>
        <stp/>
        <stp>T</stp>
        <tr r="L111" s="1"/>
        <tr r="L111" s="1"/>
        <tr r="C118" s="1"/>
        <tr r="C124" s="3"/>
      </tp>
      <tp t="s">
        <v>PowerShares DB Commodity Index Tracking</v>
        <stp/>
        <stp>ContractData</stp>
        <stp>S.US.DBC</stp>
        <stp>LongDescription</stp>
        <stp/>
        <stp>T</stp>
        <tr r="L96" s="1"/>
        <tr r="L96" s="1"/>
        <tr r="C83" s="1"/>
        <tr r="C89" s="3"/>
      </tp>
      <tp t="s">
        <v>SPDR Dow Jones Industrial Avg ETF Trust</v>
        <stp/>
        <stp>ContractData</stp>
        <stp>S.US.DIA</stp>
        <stp>LongDescription</stp>
        <stp/>
        <stp>T</stp>
        <tr r="L24" s="1"/>
        <tr r="L24" s="1"/>
        <tr r="C48" s="1"/>
        <tr r="C54" s="3"/>
      </tp>
      <tp t="s">
        <v>ProShares Short Dow30</v>
        <stp/>
        <stp>ContractData</stp>
        <stp>S.US.DOG</stp>
        <stp>LongDescription</stp>
        <stp/>
        <stp>T</stp>
        <tr r="L102" s="1"/>
        <tr r="L102" s="1"/>
        <tr r="C106" s="1"/>
        <tr r="C112" s="3"/>
      </tp>
    </main>
    <main first="cqg.rtd">
      <tp t="s">
        <v>WisdomTree India Earnings Fund</v>
        <stp/>
        <stp>ContractData</stp>
        <stp>S.US.EPI</stp>
        <stp>LongDescription</stp>
        <stp/>
        <stp>T</stp>
        <tr r="L46" s="1"/>
        <tr r="L46" s="1"/>
        <tr r="C65" s="1"/>
        <tr r="C71" s="3"/>
      </tp>
      <tp t="s">
        <v>Direxion Daily Energy Bull 3X Shares</v>
        <stp/>
        <stp>ContractData</stp>
        <stp>S.US.ERX</stp>
        <stp>LongDescription</stp>
        <stp/>
        <stp>T</stp>
        <tr r="L7" s="1"/>
        <tr r="L7" s="1"/>
        <tr r="C112" s="1"/>
        <tr r="C118" s="3"/>
      </tp>
      <tp t="s">
        <v>iShares MSCI Hong Kong ETF</v>
        <stp/>
        <stp>ContractData</stp>
        <stp>S.US.EWH</stp>
        <stp>LongDescription</stp>
        <stp/>
        <stp>T</stp>
        <tr r="L78" s="1"/>
        <tr r="L78" s="1"/>
        <tr r="L78" s="1"/>
        <tr r="C77" s="1"/>
        <tr r="C83" s="3"/>
      </tp>
      <tp t="s">
        <v>iShares MSCI Japan ETF</v>
        <stp/>
        <stp>ContractData</stp>
        <stp>S.US.EWJ</stp>
        <stp>LongDescription</stp>
        <stp/>
        <stp>T</stp>
        <tr r="L20" s="1"/>
        <tr r="L20" s="1"/>
        <tr r="L20" s="1"/>
        <tr r="C6" s="1"/>
        <tr r="C12" s="3"/>
      </tp>
      <tp t="s">
        <v>iShares MSCI Malaysia ETF</v>
        <stp/>
        <stp>ContractData</stp>
        <stp>S.US.EWM</stp>
        <stp>LongDescription</stp>
        <stp/>
        <stp>T</stp>
        <tr r="L18" s="1"/>
        <tr r="L18" s="1"/>
        <tr r="L18" s="1"/>
        <tr r="C53" s="1"/>
        <tr r="C59" s="3"/>
      </tp>
      <tp t="s">
        <v>iShares MSCI Australia ETF</v>
        <stp/>
        <stp>ContractData</stp>
        <stp>S.US.EWA</stp>
        <stp>LongDescription</stp>
        <stp/>
        <stp>T</stp>
        <tr r="L55" s="1"/>
        <tr r="L55" s="1"/>
        <tr r="L55" s="1"/>
        <tr r="C87" s="1"/>
        <tr r="C93" s="3"/>
      </tp>
      <tp t="s">
        <v>iShares MSCI Canada ETF</v>
        <stp/>
        <stp>ContractData</stp>
        <stp>S.US.EWC</stp>
        <stp>LongDescription</stp>
        <stp/>
        <stp>T</stp>
        <tr r="L66" s="1"/>
        <tr r="L66" s="1"/>
        <tr r="L66" s="1"/>
        <tr r="C115" s="1"/>
        <tr r="C121" s="3"/>
      </tp>
      <tp t="s">
        <v>iShares MSCI Germany ETF</v>
        <stp/>
        <stp>ContractData</stp>
        <stp>S.US.EWG</stp>
        <stp>LongDescription</stp>
        <stp/>
        <stp>T</stp>
        <tr r="L54" s="1"/>
        <tr r="L54" s="1"/>
        <tr r="L54" s="1"/>
        <tr r="C12" s="1"/>
        <tr r="C18" s="3"/>
      </tp>
      <tp t="s">
        <v>iShares MSCI South Korea Capped ETF</v>
        <stp/>
        <stp>ContractData</stp>
        <stp>S.US.EWY</stp>
        <stp>LongDescription</stp>
        <stp/>
        <stp>T</stp>
        <tr r="L39" s="1"/>
        <tr r="L39" s="1"/>
        <tr r="L39" s="1"/>
        <tr r="C78" s="1"/>
        <tr r="C84" s="3"/>
      </tp>
      <tp t="s">
        <v>iShares MSCI Brazil Capped ETF</v>
        <stp/>
        <stp>ContractData</stp>
        <stp>S.US.EWZ</stp>
        <stp>LongDescription</stp>
        <stp/>
        <stp>T</stp>
        <tr r="L31" s="1"/>
        <tr r="L31" s="1"/>
        <tr r="L31" s="1"/>
        <tr r="C16" s="1"/>
        <tr r="C22" s="3"/>
      </tp>
      <tp t="s">
        <v>iShares MSCI Taiwan ETF</v>
        <stp/>
        <stp>ContractData</stp>
        <stp>S.US.EWT</stp>
        <stp>LongDescription</stp>
        <stp/>
        <stp>T</stp>
        <tr r="L21" s="1"/>
        <tr r="L21" s="1"/>
        <tr r="L21" s="1"/>
        <tr r="C24" s="1"/>
        <tr r="C30" s="3"/>
      </tp>
      <tp t="s">
        <v>iShares MSCI United Kingdom ETF</v>
        <stp/>
        <stp>ContractData</stp>
        <stp>S.US.EWU</stp>
        <stp>LongDescription</stp>
        <stp/>
        <stp>T</stp>
        <tr r="L89" s="1"/>
        <tr r="L89" s="1"/>
        <tr r="L89" s="1"/>
        <tr r="C88" s="1"/>
        <tr r="C94" s="3"/>
      </tp>
      <tp t="s">
        <v>iShares MSCI Mexico Capped ETF</v>
        <stp/>
        <stp>ContractData</stp>
        <stp>S.US.EWW</stp>
        <stp>LongDescription</stp>
        <stp/>
        <stp>T</stp>
        <tr r="L69" s="1"/>
        <tr r="L69" s="1"/>
        <tr r="L69" s="1"/>
        <tr r="C105" s="1"/>
        <tr r="C111" s="3"/>
      </tp>
      <tp t="s">
        <v>iShares MSCI EMU ETF</v>
        <stp/>
        <stp>ContractData</stp>
        <stp>S.US.EZU</stp>
        <stp>LongDescription</stp>
        <stp/>
        <stp>T</stp>
        <tr r="L62" s="1"/>
        <tr r="L62" s="1"/>
        <tr r="L62" s="1"/>
        <tr r="C76" s="1"/>
        <tr r="C82" s="3"/>
      </tp>
      <tp t="s">
        <v>iShares MSCI Emerging Markets ETF</v>
        <stp/>
        <stp>ContractData</stp>
        <stp>S.US.EEM</stp>
        <stp>LongDescription</stp>
        <stp/>
        <stp>T</stp>
        <tr r="L33" s="1"/>
        <tr r="L33" s="1"/>
        <tr r="L33" s="1"/>
        <tr r="C3" s="1"/>
        <tr r="C9" s="3"/>
      </tp>
      <tp t="s">
        <v>iShares MSCI EAFE ETF</v>
        <stp/>
        <stp>ContractData</stp>
        <stp>S.US.EFA</stp>
        <stp>LongDescription</stp>
        <stp/>
        <stp>T</stp>
        <tr r="L64" s="1"/>
        <tr r="L64" s="1"/>
        <tr r="L64" s="1"/>
        <tr r="C22" s="1"/>
        <tr r="C28" s="3"/>
      </tp>
      <tp t="s">
        <v>iShares China Large-Cap ETF</v>
        <stp/>
        <stp>ContractData</stp>
        <stp>S.US.FXI</stp>
        <stp>LongDescription</stp>
        <stp/>
        <stp>T</stp>
        <tr r="L77" s="1"/>
        <tr r="L77" s="1"/>
        <tr r="L77" s="1"/>
        <tr r="C11" s="1"/>
        <tr r="C17" s="3"/>
      </tp>
      <tp t="s">
        <v>First Trust Industrials</v>
        <stp/>
        <stp>ContractData</stp>
        <stp>S.US.FXR</stp>
        <stp>LongDescription</stp>
        <stp/>
        <stp>T</stp>
        <tr r="L49" s="1"/>
        <tr r="L49" s="1"/>
        <tr r="C107" s="1"/>
        <tr r="C113" s="3"/>
      </tp>
      <tp t="s">
        <v>First Trust Utilities</v>
        <stp/>
        <stp>ContractData</stp>
        <stp>S.US.FXU</stp>
        <stp>LongDescription</stp>
        <stp/>
        <stp>T</stp>
        <tr r="L74" s="1"/>
        <tr r="L74" s="1"/>
        <tr r="C121" s="1"/>
        <tr r="C127" s="3"/>
      </tp>
      <tp t="s">
        <v>Direxion Daily Financial Bear 3X Shares</v>
        <stp/>
        <stp>ContractData</stp>
        <stp>S.US.FAZ</stp>
        <stp>LongDescription</stp>
        <stp/>
        <stp>T</stp>
        <tr r="L115" s="1"/>
        <tr r="L115" s="1"/>
        <tr r="C89" s="1"/>
        <tr r="C95" s="3"/>
      </tp>
      <tp t="s">
        <v>Direxion Daily Financial Bull 3X Shares</v>
        <stp/>
        <stp>ContractData</stp>
        <stp>S.US.FAS</stp>
        <stp>LongDescription</stp>
        <stp/>
        <stp>T</stp>
        <tr r="L8" s="1"/>
        <tr r="L8" s="1"/>
        <tr r="C74" s="1"/>
        <tr r="C80" s="3"/>
      </tp>
      <tp t="s">
        <v>SPDR EURO STOXX 50 ETF</v>
        <stp/>
        <stp>ContractData</stp>
        <stp>S.US.FEZ</stp>
        <stp>LongDescription</stp>
        <stp/>
        <stp>T</stp>
        <tr r="L65" s="1"/>
        <tr r="L65" s="1"/>
        <tr r="L65" s="1"/>
        <tr r="C85" s="1"/>
        <tr r="C91" s="3"/>
      </tp>
      <tp t="s">
        <v>Market Vectors Gold Miners ETF</v>
        <stp/>
        <stp>ContractData</stp>
        <stp>S.US.GDX</stp>
        <stp>LongDescription</stp>
        <stp/>
        <stp>T</stp>
        <tr r="L108" s="1"/>
        <tr r="L108" s="1"/>
        <tr r="L108" s="1"/>
        <tr r="C2" s="1"/>
        <tr r="C8" s="3"/>
      </tp>
      <tp t="s">
        <v>SPDR Gold Trust</v>
        <stp/>
        <stp>ContractData</stp>
        <stp>S.US.GLD</stp>
        <stp>LongDescription</stp>
        <stp/>
        <stp>T</stp>
        <tr r="L97" s="1"/>
        <tr r="L97" s="1"/>
        <tr r="C31" s="1"/>
        <tr r="C37" s="3"/>
      </tp>
      <tp t="s">
        <v>American Apparel Inc</v>
        <stp/>
        <stp>ContractData</stp>
        <stp>S.US.APP</stp>
        <stp>LongDescription</stp>
        <stp/>
        <stp>T</stp>
        <tr r="L122" s="1"/>
        <tr r="L122" s="1"/>
        <tr r="C109" s="1"/>
        <tr r="C115" s="3"/>
      </tp>
      <tp t="s">
        <v>iShares Core U.S. Aggregate Bond ETF</v>
        <stp/>
        <stp>ContractData</stp>
        <stp>S.US.AGG</stp>
        <stp>LongDescription</stp>
        <stp/>
        <stp>T</stp>
        <tr r="L93" s="1"/>
        <tr r="L93" s="1"/>
        <tr r="L93" s="1"/>
        <tr r="C97" s="1"/>
        <tr r="C103" s="3"/>
      </tp>
      <tp t="s">
        <v>JP Morgan Alerian MLP Index ETN</v>
        <stp/>
        <stp>ContractData</stp>
        <stp>S.US.AMJ</stp>
        <stp>LongDescription</stp>
        <stp/>
        <stp>T</stp>
        <tr r="L70" s="1"/>
        <tr r="L70" s="1"/>
        <tr r="C102" s="1"/>
        <tr r="C108" s="3"/>
      </tp>
      <tp t="s">
        <v>B2Gold Corp.</v>
        <stp/>
        <stp>ContractData</stp>
        <stp>S.US.BTG</stp>
        <stp>LongDescription</stp>
        <stp/>
        <stp>T</stp>
        <tr r="L118" s="1"/>
        <tr r="L118" s="1"/>
        <tr r="C70" s="1"/>
        <tr r="C76" s="3"/>
      </tp>
      <tp t="s">
        <v>Banro Corporation</v>
        <stp/>
        <stp>ContractData</stp>
        <stp>S.US.BAA</stp>
        <stp>LongDescription</stp>
        <stp/>
        <stp>T</stp>
        <tr r="L85" s="1"/>
        <tr r="L85" s="1"/>
        <tr r="C99" s="1"/>
        <tr r="C105" s="3"/>
      </tp>
      <tp t="s">
        <v>SPDR S&amp;P Retail ETF</v>
        <stp/>
        <stp>ContractData</stp>
        <stp>S.US.XRT</stp>
        <stp>LongDescription</stp>
        <stp/>
        <stp>T</stp>
        <tr r="L36" s="1"/>
        <tr r="L36" s="1"/>
        <tr r="L36" s="1"/>
        <tr r="C81" s="1"/>
        <tr r="C87" s="3"/>
      </tp>
      <tp t="s">
        <v>SPDR S&amp;P Biotech ETF</v>
        <stp/>
        <stp>ContractData</stp>
        <stp>S.US.XBI</stp>
        <stp>LongDescription</stp>
        <stp/>
        <stp>T</stp>
        <tr r="L48" s="1"/>
        <tr r="L48" s="1"/>
        <tr r="L48" s="1"/>
        <tr r="C94" s="1"/>
        <tr r="C100" s="3"/>
      </tp>
      <tp t="s">
        <v>SPDR S&amp;P Homebuilders ETF</v>
        <stp/>
        <stp>ContractData</stp>
        <stp>S.US.XHB</stp>
        <stp>LongDescription</stp>
        <stp/>
        <stp>T</stp>
        <tr r="L63" s="1"/>
        <tr r="L63" s="1"/>
        <tr r="L63" s="1"/>
        <tr r="C52" s="1"/>
        <tr r="C58" s="3"/>
      </tp>
      <tp t="s">
        <v>SPDR S&amp;P Metals &amp; Mining ETF</v>
        <stp/>
        <stp>ContractData</stp>
        <stp>S.US.XME</stp>
        <stp>LongDescription</stp>
        <stp/>
        <stp>T</stp>
        <tr r="L83" s="1"/>
        <tr r="L83" s="1"/>
        <tr r="L83" s="1"/>
        <tr r="C58" s="1"/>
        <tr r="C64" s="3"/>
      </tp>
      <tp t="s">
        <v>Industrial Select Sector SPDR</v>
        <stp/>
        <stp>ContractData</stp>
        <stp>S.US.XLI</stp>
        <stp>LongDescription</stp>
        <stp/>
        <stp>T</stp>
        <tr r="L45" s="1"/>
        <tr r="L45" s="1"/>
        <tr r="C35" s="1"/>
        <tr r="C41" s="3"/>
      </tp>
      <tp t="s">
        <v>Technology Sector SPDR Fund</v>
        <stp/>
        <stp>ContractData</stp>
        <stp>S.US.XLK</stp>
        <stp>LongDescription</stp>
        <stp/>
        <stp>T</stp>
        <tr r="L16" s="1"/>
        <tr r="L16" s="1"/>
        <tr r="C34" s="1"/>
        <tr r="C40" s="3"/>
      </tp>
      <tp t="s">
        <v>Materials Select Sector SPDR</v>
        <stp/>
        <stp>ContractData</stp>
        <stp>S.US.XLB</stp>
        <stp>LongDescription</stp>
        <stp/>
        <stp>T</stp>
        <tr r="L44" s="1"/>
        <tr r="L44" s="1"/>
        <tr r="C69" s="1"/>
        <tr r="C75" s="3"/>
      </tp>
      <tp t="s">
        <v>The Energy SPDR</v>
        <stp/>
        <stp>ContractData</stp>
        <stp>S.US.XLE</stp>
        <stp>LongDescription</stp>
        <stp/>
        <stp>T</stp>
        <tr r="L40" s="1"/>
        <tr r="L40" s="1"/>
        <tr r="C18" s="1"/>
        <tr r="C24" s="3"/>
      </tp>
      <tp t="s">
        <v>The Financial SPDR</v>
        <stp/>
        <stp>ContractData</stp>
        <stp>S.US.XLF</stp>
        <stp>LongDescription</stp>
        <stp/>
        <stp>T</stp>
        <tr r="L35" s="1"/>
        <tr r="L35" s="1"/>
        <tr r="C7" s="1"/>
        <tr r="C13" s="3"/>
      </tp>
      <tp t="s">
        <v>Consumer Discretionary Select SectorSPDR</v>
        <stp/>
        <stp>ContractData</stp>
        <stp>S.US.XLY</stp>
        <stp>LongDescription</stp>
        <stp/>
        <stp>T</stp>
        <tr r="L28" s="1"/>
        <tr r="L28" s="1"/>
        <tr r="C44" s="1"/>
        <tr r="C50" s="3"/>
      </tp>
      <tp t="s">
        <v>Consumer Staples Select Sect. SPDR (ETF)</v>
        <stp/>
        <stp>ContractData</stp>
        <stp>S.US.XLP</stp>
        <stp>LongDescription</stp>
        <stp/>
        <stp>T</stp>
        <tr r="L50" s="1"/>
        <tr r="L50" s="1"/>
        <tr r="C38" s="1"/>
        <tr r="C44" s="3"/>
      </tp>
      <tp t="s">
        <v>Utilities Sector SPDR Fund</v>
        <stp/>
        <stp>ContractData</stp>
        <stp>S.US.XLU</stp>
        <stp>LongDescription</stp>
        <stp/>
        <stp>T</stp>
        <tr r="L68" s="1"/>
        <tr r="L68" s="1"/>
        <tr r="C20" s="1"/>
        <tr r="C26" s="3"/>
      </tp>
      <tp t="s">
        <v>Health Care Select Sector SPDR</v>
        <stp/>
        <stp>ContractData</stp>
        <stp>S.US.XLV</stp>
        <stp>LongDescription</stp>
        <stp/>
        <stp>T</stp>
        <tr r="L25" s="1"/>
        <tr r="L25" s="1"/>
        <tr r="C30" s="1"/>
        <tr r="C36" s="3"/>
      </tp>
      <tp t="s">
        <v>SPDR S&amp;P Oil &amp; Gas E&amp;P ETF</v>
        <stp/>
        <stp>ContractData</stp>
        <stp>S.US.XOP</stp>
        <stp>LongDescription</stp>
        <stp/>
        <stp>T</stp>
        <tr r="L52" s="1"/>
        <tr r="L52" s="1"/>
        <tr r="L52" s="1"/>
        <tr r="C26" s="1"/>
        <tr r="C32" s="3"/>
      </tp>
      <tp t="s">
        <v>Direxion Daily Small Cap Bear 3X Shares</v>
        <stp/>
        <stp>ContractData</stp>
        <stp>S.US.TZA</stp>
        <stp>LongDescription</stp>
        <stp/>
        <stp>T</stp>
        <tr r="L106" s="1"/>
        <tr r="L106" s="1"/>
        <tr r="C17" s="1"/>
        <tr r="C23" s="3"/>
      </tp>
      <tp t="s">
        <v>ProShares UltraShort 20+ Year Treasury</v>
        <stp/>
        <stp>ContractData</stp>
        <stp>S.US.TBT</stp>
        <stp>LongDescription</stp>
        <stp/>
        <stp>T</stp>
        <tr r="L12" s="1"/>
        <tr r="L12" s="1"/>
        <tr r="C80" s="1"/>
        <tr r="C86" s="3"/>
      </tp>
      <tp t="s">
        <v>iShares 20+ Year Treasury Bond ETF</v>
        <stp/>
        <stp>ContractData</stp>
        <stp>S.US.TLT</stp>
        <stp>LongDescription</stp>
        <stp/>
        <stp>T</stp>
        <tr r="L100" s="1"/>
        <tr r="L100" s="1"/>
        <tr r="L100" s="1"/>
        <tr r="C23" s="1"/>
        <tr r="C29" s="3"/>
      </tp>
      <tp t="s">
        <v>Direxion Daily Small Cap Bull 3X Shares</v>
        <stp/>
        <stp>ContractData</stp>
        <stp>S.US.TNA</stp>
        <stp>LongDescription</stp>
        <stp/>
        <stp>T</stp>
        <tr r="L11" s="1"/>
        <tr r="L11" s="1"/>
        <tr r="C47" s="1"/>
        <tr r="C53" s="3"/>
      </tp>
      <tp t="s">
        <v>United States Oil Fund</v>
        <stp/>
        <stp>ContractData</stp>
        <stp>S.US.USO</stp>
        <stp>LongDescription</stp>
        <stp/>
        <stp>T</stp>
        <tr r="L90" s="1"/>
        <tr r="L90" s="1"/>
        <tr r="C9" s="1"/>
        <tr r="C15" s="3"/>
      </tp>
      <tp t="s">
        <v>ProShares Ultra BLoomberg Crude Oil</v>
        <stp/>
        <stp>ContractData</stp>
        <stp>S.US.UCO</stp>
        <stp>LongDescription</stp>
        <stp/>
        <stp>T</stp>
        <tr r="L73" s="1"/>
        <tr r="L73" s="1"/>
        <tr r="C33" s="1"/>
        <tr r="C39" s="3"/>
      </tp>
      <tp t="s">
        <v>United States Natural Gas Fund</v>
        <stp/>
        <stp>ContractData</stp>
        <stp>S.US.UNG</stp>
        <stp>LongDescription</stp>
        <stp/>
        <stp>T</stp>
        <tr r="L91" s="1"/>
        <tr r="L91" s="1"/>
        <tr r="C40" s="1"/>
        <tr r="C46" s="3"/>
      </tp>
      <tp t="s">
        <v>Vanguard Total Stock Market ETF</v>
        <stp/>
        <stp>ContractData</stp>
        <stp>S.US.VTI</stp>
        <stp>LongDescription</stp>
        <stp/>
        <stp>T</stp>
        <tr r="L34" s="1"/>
        <tr r="L34" s="1"/>
        <tr r="L34" s="1"/>
        <tr r="C86" s="1"/>
        <tr r="C92" s="3"/>
      </tp>
      <tp t="s">
        <v>Vanguard FTSE Emerging Markets ETF</v>
        <stp/>
        <stp>ContractData</stp>
        <stp>S.US.VWO</stp>
        <stp>LongDescription</stp>
        <stp/>
        <stp>T</stp>
        <tr r="L43" s="1"/>
        <tr r="L43" s="1"/>
        <tr r="L43" s="1"/>
        <tr r="C15" s="1"/>
        <tr r="C21" s="3"/>
      </tp>
      <tp t="s">
        <v>iPath S&amp;P 500 VIX Short-Term ETN</v>
        <stp/>
        <stp>ContractData</stp>
        <stp>S.US.VXX</stp>
        <stp>LongDescription</stp>
        <stp/>
        <stp>T</stp>
        <tr r="L112" s="1"/>
        <tr r="L112" s="1"/>
        <tr r="C4" s="1"/>
        <tr r="C10" s="3"/>
      </tp>
      <tp t="s">
        <v>Vanguard FTSE Developed Markets ETF</v>
        <stp/>
        <stp>ContractData</stp>
        <stp>S.US.VEA</stp>
        <stp>LongDescription</stp>
        <stp/>
        <stp>T</stp>
        <tr r="L61" s="1"/>
        <tr r="L61" s="1"/>
        <tr r="L61" s="1"/>
        <tr r="C42" s="1"/>
        <tr r="C48" s="3"/>
      </tp>
      <tp t="s">
        <v>Vanguard MSCI Europe ETF</v>
        <stp/>
        <stp>ContractData</stp>
        <stp>S.US.VGK</stp>
        <stp>LongDescription</stp>
        <stp/>
        <stp>T</stp>
        <tr r="L75" s="1"/>
        <tr r="L75" s="1"/>
        <tr r="L75" s="1"/>
        <tr r="C61" s="1"/>
        <tr r="C67" s="3"/>
      </tp>
      <tp t="s">
        <v>Vanguard S&amp;P 500 ETF</v>
        <stp/>
        <stp>ContractData</stp>
        <stp>S.US.VOO</stp>
        <stp>LongDescription</stp>
        <stp/>
        <stp>T</stp>
        <tr r="L26" s="1"/>
        <tr r="L26" s="1"/>
        <tr r="L26" s="1"/>
        <tr r="C79" s="1"/>
        <tr r="C85" s="3"/>
      </tp>
      <tp t="s">
        <v>Vanguard REIT Index VIPERs</v>
        <stp/>
        <stp>ContractData</stp>
        <stp>S.US.VNQ</stp>
        <stp>LongDescription</stp>
        <stp/>
        <stp>T</stp>
        <tr r="L53" s="1"/>
        <tr r="L53" s="1"/>
        <tr r="C62" s="1"/>
        <tr r="C68" s="3"/>
      </tp>
      <tp t="s">
        <v>Palatin Technologies Inc</v>
        <stp/>
        <stp>ContractData</stp>
        <stp>S.US.PTN</stp>
        <stp>LongDescription</stp>
        <stp/>
        <stp>T</stp>
        <tr r="L113" s="1"/>
        <tr r="L113" s="1"/>
        <tr r="C75" s="1"/>
        <tr r="C81" s="3"/>
      </tp>
      <tp t="s">
        <v>Powershares Preferred Portfolio</v>
        <stp/>
        <stp>ContractData</stp>
        <stp>S.US.PGX</stp>
        <stp>LongDescription</stp>
        <stp/>
        <stp>T</stp>
        <tr r="L79" s="1"/>
        <tr r="L79" s="1"/>
        <tr r="C117" s="1"/>
        <tr r="C123" s="3"/>
      </tp>
      <tp t="s">
        <v>iShares U.S. Preferred Stock ETF</v>
        <stp/>
        <stp>ContractData</stp>
        <stp>S.US.PFF</stp>
        <stp>LongDescription</stp>
        <stp/>
        <stp>T</stp>
        <tr r="L76" s="1"/>
        <tr r="L76" s="1"/>
        <tr r="L76" s="1"/>
        <tr r="C96" s="1"/>
        <tr r="C102" s="3"/>
      </tp>
      <tp t="s">
        <v>PowerShares India Portfolio</v>
        <stp/>
        <stp>ContractData</stp>
        <stp>S.US.PIN</stp>
        <stp>LongDescription</stp>
        <stp/>
        <stp>T</stp>
        <tr r="L60" s="1"/>
        <tr r="L60" s="1"/>
        <tr r="C82" s="1"/>
        <tr r="C88" s="3"/>
      </tp>
      <tp t="s">
        <v>ProShares Ultrashort QQQ</v>
        <stp/>
        <stp>ContractData</stp>
        <stp>S.US.QID</stp>
        <stp>LongDescription</stp>
        <stp/>
        <stp>T</stp>
        <tr r="L114" s="1"/>
        <tr r="L114" s="1"/>
        <tr r="C67" s="1"/>
        <tr r="C73" s="3"/>
      </tp>
      <tp t="s">
        <v>Proshares Ultra QQQ</v>
        <stp/>
        <stp>ContractData</stp>
        <stp>S.US.QLD</stp>
        <stp>LongDescription</stp>
        <stp/>
        <stp>T</stp>
        <tr r="L6" s="1"/>
        <tr r="L6" s="1"/>
        <tr r="C95" s="1"/>
        <tr r="C101" s="3"/>
      </tp>
      <tp t="s">
        <v>Market Vectors Russia</v>
        <stp/>
        <stp>ContractData</stp>
        <stp>S.US.RSX</stp>
        <stp>LongDescription</stp>
        <stp/>
        <stp>T</stp>
        <tr r="L23" s="1"/>
        <tr r="L23" s="1"/>
        <tr r="C21" s="1"/>
        <tr r="C27" s="3"/>
      </tp>
      <tp t="s">
        <v>SPDR S&amp;P 500 ETF Trust</v>
        <stp/>
        <stp>ContractData</stp>
        <stp>S.US.SPY</stp>
        <stp>LongDescription</stp>
        <stp/>
        <stp>T</stp>
        <tr r="L29" s="1"/>
        <tr r="L29" s="1"/>
        <tr r="C1" s="1"/>
        <tr r="C7" s="3"/>
      </tp>
      <tp t="s">
        <v>ProShares Ultra S&amp;P500</v>
        <stp/>
        <stp>ContractData</stp>
        <stp>S.US.SSO</stp>
        <stp>LongDescription</stp>
        <stp/>
        <stp>T</stp>
        <tr r="L10" s="1"/>
        <tr r="L10" s="1"/>
        <tr r="C64" s="1"/>
        <tr r="C70" s="3"/>
      </tp>
      <tp t="s">
        <v>ProShares UltraShort Bloomberg Crude</v>
        <stp/>
        <stp>ContractData</stp>
        <stp>S.US.SCO</stp>
        <stp>LongDescription</stp>
        <stp/>
        <stp>T</stp>
        <tr r="L94" s="1"/>
        <tr r="L94" s="1"/>
        <tr r="C119" s="1"/>
        <tr r="C125" s="3"/>
      </tp>
      <tp t="s">
        <v>ProShares UltraShort S&amp;P500</v>
        <stp/>
        <stp>ContractData</stp>
        <stp>S.US.SDS</stp>
        <stp>LongDescription</stp>
        <stp/>
        <stp>T</stp>
        <tr r="L110" s="1"/>
        <tr r="L110" s="1"/>
        <tr r="C25" s="1"/>
        <tr r="C31" s="3"/>
      </tp>
      <tp t="s">
        <v>Market Vectors Semiconductor ETF</v>
        <stp/>
        <stp>ContractData</stp>
        <stp>S.US.SMH</stp>
        <stp>LongDescription</stp>
        <stp/>
        <stp>T</stp>
        <tr r="L15" s="1"/>
        <tr r="L15" s="1"/>
        <tr r="L15" s="1"/>
        <tr r="C60" s="1"/>
        <tr r="C66" s="3"/>
      </tp>
      <tp t="s">
        <v>iShares Silver Trust</v>
        <stp/>
        <stp>ContractData</stp>
        <stp>S.US.SLV</stp>
        <stp>LongDescription</stp>
        <stp/>
        <stp>T</stp>
        <tr r="L104" s="1"/>
        <tr r="L104" s="1"/>
        <tr r="C73" s="1"/>
        <tr r="C79" s="3"/>
      </tp>
      <tp>
        <v>3.68</v>
        <stp/>
        <stp>ContractData</stp>
        <stp>S.US.UPRO</stp>
        <stp>NetLastQuoteToday</stp>
        <stp/>
        <stp>T</stp>
        <tr r="M6" s="2"/>
      </tp>
    </main>
    <main first="cqg.rtd">
      <tp>
        <v>0.93</v>
        <stp/>
        <stp>ContractData</stp>
        <stp>S.US.RUSL</stp>
        <stp>NetLastQuoteToday</stp>
        <stp/>
        <stp>T</stp>
        <tr r="J6" s="2"/>
      </tp>
    </main>
    <main first="cqg.rtd">
      <tp>
        <v>4.0200000000000005</v>
        <stp/>
        <stp>ContractData</stp>
        <stp>S.US.DUST</stp>
        <stp>NetLastQuoteToday</stp>
        <stp/>
        <stp>T</stp>
        <tr r="D6" s="2"/>
      </tp>
      <tp>
        <v>1.57</v>
        <stp/>
        <stp>ContractData</stp>
        <stp>S.US.JDST</stp>
        <stp>NetLastQuoteToday</stp>
        <stp/>
        <stp>T</stp>
        <tr r="G6" s="2"/>
      </tp>
    </main>
    <main first="cqg.rtd">
      <tp>
        <v>-0.03</v>
        <stp/>
        <stp>ContractData</stp>
        <stp>S.US.APP</stp>
        <stp>NetLastQuoteToday</stp>
        <stp/>
        <stp>T</stp>
        <tr r="AE43" s="2"/>
      </tp>
      <tp>
        <v>14.120000000000001</v>
        <stp/>
        <stp>ContractData</stp>
        <stp>S.US.FAZ</stp>
        <stp>High</stp>
        <stp/>
        <stp>T</stp>
        <tr r="I45" s="2"/>
      </tp>
      <tp>
        <v>26.1</v>
        <stp/>
        <stp>ContractData</stp>
        <stp>S.US.FAS</stp>
        <stp>High</stp>
        <stp/>
        <stp>T</stp>
        <tr r="X8" s="2"/>
      </tp>
    </main>
    <main first="cqg.rtd">
      <tp>
        <v>0.2</v>
        <stp/>
        <stp>ContractData</stp>
        <stp>S.US.APP</stp>
        <stp>Open</stp>
        <stp/>
        <stp>T</stp>
        <tr r="AD44" s="2"/>
      </tp>
    </main>
    <main first="cqg.rtd">
      <tp>
        <v>1.25</v>
        <stp/>
        <stp>ContractData</stp>
        <stp>S.US.SPLV</stp>
        <stp>NetLastQuoteToday</stp>
        <stp/>
        <stp>T</stp>
        <tr r="M12" s="2"/>
      </tp>
      <tp>
        <v>0.28999999999999998</v>
        <stp/>
        <stp>ContractData</stp>
        <stp>S.US.NOG</stp>
        <stp>NetLastQuoteToday</stp>
        <stp/>
        <stp>T</stp>
        <tr r="AB6" s="2"/>
      </tp>
      <tp>
        <v>13.49</v>
        <stp/>
        <stp>ContractData</stp>
        <stp>S.US.GDX</stp>
        <stp>High</stp>
        <stp/>
        <stp>T</stp>
        <tr r="R39" s="2"/>
      </tp>
    </main>
    <main first="cqg.rtd">
      <tp>
        <v>2.4500000000000002</v>
        <stp/>
        <stp>ContractData</stp>
        <stp>S.US.TNA</stp>
        <stp>NetLastQuoteToday</stp>
        <stp/>
        <stp>T</stp>
        <tr r="D12" s="2"/>
      </tp>
    </main>
    <main first="cqg.rtd">
      <tp>
        <v>50.83</v>
        <stp/>
        <stp>ContractData</stp>
        <stp>S.US.DXJ</stp>
        <stp>High</stp>
        <stp/>
        <stp>T</stp>
        <tr r="I14" s="2"/>
      </tp>
      <tp>
        <v>25.85</v>
        <stp/>
        <stp>ContractData</stp>
        <stp>S.US.DXD</stp>
        <stp>High</stp>
        <stp/>
        <stp>T</stp>
        <tr r="AA39" s="2"/>
      </tp>
    </main>
    <main first="cqg.rtd">
      <tp>
        <v>1.54</v>
        <stp/>
        <stp>ContractData</stp>
        <stp>S.US.SMH</stp>
        <stp>NetLastQuoteToday</stp>
        <stp/>
        <stp>T</stp>
        <tr r="P12" s="2"/>
      </tp>
    </main>
    <main first="cqg.rtd">
      <tp>
        <v>1.1500000000000001</v>
        <stp/>
        <stp>ContractData</stp>
        <stp>S.US.BTG</stp>
        <stp>Open</stp>
        <stp/>
        <stp>T</stp>
        <tr r="R44" s="2"/>
      </tp>
      <tp>
        <v>25.64</v>
        <stp/>
        <stp>ContractData</stp>
        <stp>S.US.ERX</stp>
        <stp>High</stp>
        <stp/>
        <stp>T</stp>
        <tr r="U8" s="2"/>
      </tp>
      <tp>
        <v>11.92</v>
        <stp/>
        <stp>ContractData</stp>
        <stp>S.US.EWJ</stp>
        <stp>High</stp>
        <stp/>
        <stp>T</stp>
        <tr r="AD14" s="2"/>
      </tp>
      <tp>
        <v>9.870000000000001</v>
        <stp/>
        <stp>ContractData</stp>
        <stp>S.US.EWM</stp>
        <stp>High</stp>
        <stp/>
        <stp>T</stp>
        <tr r="X14" s="2"/>
      </tp>
      <tp>
        <v>1912</v>
        <stp/>
        <stp>ContractData</stp>
        <stp>EP</stp>
        <stp>LastQuoteToday</stp>
        <stp/>
        <stp>T</stp>
        <tr r="AE16" s="2"/>
      </tp>
    </main>
    <main first="cqg.rtd">
      <tp>
        <v>-0.49</v>
        <stp/>
        <stp>ContractData</stp>
        <stp>S.US.SLV</stp>
        <stp>NetLastQuoteToday</stp>
        <stp/>
        <stp>T</stp>
        <tr r="G37" s="2"/>
      </tp>
      <tp>
        <v>1.25</v>
        <stp/>
        <stp>ContractData</stp>
        <stp>S.US.XLK</stp>
        <stp>NetLastQuoteToday</stp>
        <stp/>
        <stp>T</stp>
        <tr r="S12" s="2"/>
      </tp>
      <tp>
        <v>3.96</v>
        <stp/>
        <stp>ContractData</stp>
        <stp>S.US.QLD</stp>
        <stp>NetLastQuoteToday</stp>
        <stp/>
        <stp>T</stp>
        <tr r="S6" s="2"/>
      </tp>
    </main>
    <main first="cqg.rtd">
      <tp>
        <v>25.2</v>
        <stp/>
        <stp>ContractData</stp>
        <stp>S.US.ERX</stp>
        <stp>Open</stp>
        <stp/>
        <stp>T</stp>
        <tr r="U7" s="2"/>
      </tp>
      <tp>
        <v>11.89</v>
        <stp/>
        <stp>ContractData</stp>
        <stp>S.US.EWJ</stp>
        <stp>Open</stp>
        <stp/>
        <stp>T</stp>
        <tr r="AD13" s="2"/>
      </tp>
      <tp>
        <v>9.84</v>
        <stp/>
        <stp>ContractData</stp>
        <stp>S.US.EWM</stp>
        <stp>Open</stp>
        <stp/>
        <stp>T</stp>
        <tr r="X13" s="2"/>
      </tp>
      <tp>
        <v>1.1500000000000001</v>
        <stp/>
        <stp>ContractData</stp>
        <stp>S.US.BTG</stp>
        <stp>High</stp>
        <stp/>
        <stp>T</stp>
        <tr r="R45" s="2"/>
      </tp>
    </main>
    <main first="cqg.rtd">
      <tp>
        <v>-0.79</v>
        <stp/>
        <stp>ContractData</stp>
        <stp>S.US.ASHR</stp>
        <stp>NetLastQuoteToday</stp>
        <stp/>
        <stp>T</stp>
        <tr r="D37" s="2"/>
      </tp>
      <tp>
        <v>50.56</v>
        <stp/>
        <stp>ContractData</stp>
        <stp>S.US.DXJ</stp>
        <stp>Open</stp>
        <stp/>
        <stp>T</stp>
        <tr r="I13" s="2"/>
      </tp>
      <tp>
        <v>24.94</v>
        <stp/>
        <stp>ContractData</stp>
        <stp>S.US.DXD</stp>
        <stp>Open</stp>
        <stp/>
        <stp>T</stp>
        <tr r="AA38" s="2"/>
      </tp>
    </main>
    <main first="cqg.rtd">
      <tp>
        <v>13.48</v>
        <stp/>
        <stp>ContractData</stp>
        <stp>S.US.GDX</stp>
        <stp>Open</stp>
        <stp/>
        <stp>T</stp>
        <tr r="R38" s="2"/>
      </tp>
    </main>
    <main first="cqg.rtd">
      <tp>
        <v>3896053</v>
        <stp/>
        <stp>ContractData</stp>
        <stp>S.BA</stp>
        <stp>T_CVol</stp>
        <stp/>
        <stp>T</stp>
        <tr r="O47" s="1"/>
        <tr r="D93" s="1"/>
      </tp>
      <tp>
        <v>0.74</v>
        <stp/>
        <stp>ContractData</stp>
        <stp>S.US.OIH</stp>
        <stp>NetLastQuoteToday</stp>
        <stp/>
        <stp>T</stp>
        <tr r="AB12" s="2"/>
      </tp>
      <tp>
        <v>-2.73</v>
        <stp/>
        <stp>ContractData</stp>
        <stp>S.US.QID</stp>
        <stp>NetLastQuoteToday</stp>
        <stp/>
        <stp>T</stp>
        <tr r="G43" s="2"/>
      </tp>
    </main>
    <main first="cqg.rtd">
      <tp>
        <v>0.2</v>
        <stp/>
        <stp>ContractData</stp>
        <stp>S.US.APP</stp>
        <stp>High</stp>
        <stp/>
        <stp>T</stp>
        <tr r="AD45" s="2"/>
      </tp>
      <tp>
        <v>13.24</v>
        <stp/>
        <stp>ContractData</stp>
        <stp>S.US.FAZ</stp>
        <stp>Open</stp>
        <stp/>
        <stp>T</stp>
        <tr r="I44" s="2"/>
      </tp>
      <tp>
        <v>26</v>
        <stp/>
        <stp>ContractData</stp>
        <stp>S.US.FAS</stp>
        <stp>Open</stp>
        <stp/>
        <stp>T</stp>
        <tr r="X7" s="2"/>
      </tp>
    </main>
    <main first="cqg.rtd">
      <tp>
        <v>2.04</v>
        <stp/>
        <stp>ContractData</stp>
        <stp>S.US.NGD</stp>
        <stp>High</stp>
        <stp/>
        <stp>T</stp>
        <tr r="U39" s="2"/>
      </tp>
      <tp>
        <v>4.9000000000000004</v>
        <stp/>
        <stp>ContractData</stp>
        <stp>S.US.NOG</stp>
        <stp>High</stp>
        <stp/>
        <stp>T</stp>
        <tr r="AA8" s="2"/>
      </tp>
    </main>
    <main first="cqg.rtd">
      <tp>
        <v>-0.09</v>
        <stp/>
        <stp>ContractData</stp>
        <stp>S.US.NGD</stp>
        <stp>NetLastQuoteToday</stp>
        <stp/>
        <stp>T</stp>
        <tr r="V37" s="2"/>
      </tp>
      <tp>
        <v>28.05</v>
        <stp/>
        <stp>ContractData</stp>
        <stp>S.US.OIH</stp>
        <stp>High</stp>
        <stp/>
        <stp>T</stp>
        <tr r="AA14" s="2"/>
      </tp>
    </main>
    <main first="cqg.rtd">
      <tp>
        <v>1895.5</v>
        <stp/>
        <stp>StudyData</stp>
        <stp>EP</stp>
        <stp>Bar</stp>
        <stp/>
        <stp>Low</stp>
        <stp>5</stp>
        <stp>-7</stp>
        <stp/>
        <stp/>
        <stp/>
        <stp>False</stp>
        <tr r="AC9" s="1"/>
        <tr r="AC9" s="1"/>
      </tp>
      <tp>
        <v>1896.25</v>
        <stp/>
        <stp>StudyData</stp>
        <stp>EP</stp>
        <stp>Bar</stp>
        <stp/>
        <stp>Low</stp>
        <stp>5</stp>
        <stp>-6</stp>
        <stp/>
        <stp/>
        <stp/>
        <stp>False</stp>
        <tr r="AC8" s="1"/>
        <tr r="AC8" s="1"/>
      </tp>
      <tp>
        <v>1900.75</v>
        <stp/>
        <stp>StudyData</stp>
        <stp>EP</stp>
        <stp>Bar</stp>
        <stp/>
        <stp>Low</stp>
        <stp>5</stp>
        <stp>-5</stp>
        <stp/>
        <stp/>
        <stp/>
        <stp>False</stp>
        <tr r="AC7" s="1"/>
        <tr r="AC7" s="1"/>
      </tp>
    </main>
    <main first="cqg.rtd">
      <tp>
        <v>1905.25</v>
        <stp/>
        <stp>StudyData</stp>
        <stp>EP</stp>
        <stp>Bar</stp>
        <stp/>
        <stp>Low</stp>
        <stp>5</stp>
        <stp>-4</stp>
        <stp/>
        <stp/>
        <stp/>
        <stp>False</stp>
        <tr r="AC6" s="1"/>
        <tr r="AC6" s="1"/>
      </tp>
      <tp>
        <v>1907.5</v>
        <stp/>
        <stp>StudyData</stp>
        <stp>EP</stp>
        <stp>Bar</stp>
        <stp/>
        <stp>Low</stp>
        <stp>5</stp>
        <stp>-3</stp>
        <stp/>
        <stp/>
        <stp/>
        <stp>False</stp>
        <tr r="AC5" s="1"/>
        <tr r="AC5" s="1"/>
      </tp>
      <tp>
        <v>1908.5</v>
        <stp/>
        <stp>StudyData</stp>
        <stp>EP</stp>
        <stp>Bar</stp>
        <stp/>
        <stp>Low</stp>
        <stp>5</stp>
        <stp>-2</stp>
        <stp/>
        <stp/>
        <stp/>
        <stp>False</stp>
        <tr r="AC4" s="1"/>
        <tr r="AC4" s="1"/>
      </tp>
      <tp>
        <v>1906.5</v>
        <stp/>
        <stp>StudyData</stp>
        <stp>EP</stp>
        <stp>Bar</stp>
        <stp/>
        <stp>Low</stp>
        <stp>5</stp>
        <stp>-1</stp>
        <stp/>
        <stp/>
        <stp/>
        <stp>False</stp>
        <tr r="AC3" s="1"/>
        <tr r="AC3" s="1"/>
      </tp>
      <tp>
        <v>1892.5</v>
        <stp/>
        <stp>StudyData</stp>
        <stp>EP</stp>
        <stp>Bar</stp>
        <stp/>
        <stp>Low</stp>
        <stp>5</stp>
        <stp>-9</stp>
        <stp/>
        <stp/>
        <stp/>
        <stp>False</stp>
        <tr r="AC11" s="1"/>
        <tr r="AC11" s="1"/>
      </tp>
      <tp>
        <v>1892.25</v>
        <stp/>
        <stp>StudyData</stp>
        <stp>EP</stp>
        <stp>Bar</stp>
        <stp/>
        <stp>Low</stp>
        <stp>5</stp>
        <stp>-8</stp>
        <stp/>
        <stp/>
        <stp/>
        <stp>False</stp>
        <tr r="AC10" s="1"/>
        <tr r="AC10" s="1"/>
      </tp>
    </main>
    <main first="cqg.rtd">
      <tp>
        <v>-0.41000000000000003</v>
        <stp/>
        <stp>ContractData</stp>
        <stp>S.US.NUGT</stp>
        <stp>NetLastQuoteToday</stp>
        <stp/>
        <stp>T</stp>
        <tr r="AB43" s="2"/>
      </tp>
      <tp>
        <v>-0.6</v>
        <stp/>
        <stp>ContractData</stp>
        <stp>S.US.GDX</stp>
        <stp>NetLastQuoteToday</stp>
        <stp/>
        <stp>T</stp>
        <tr r="S37" s="2"/>
      </tp>
      <tp>
        <v>-1.23</v>
        <stp/>
        <stp>ContractData</stp>
        <stp>S.US.SDS</stp>
        <stp>NetLastQuoteToday</stp>
        <stp/>
        <stp>T</stp>
        <tr r="Y37" s="2"/>
      </tp>
    </main>
    <main first="cqg.rtd">
      <tp>
        <v>0.05</v>
        <stp/>
        <stp>ContractData</stp>
        <stp>S.US.GSAT</stp>
        <stp>NetLastQuoteToday</stp>
        <stp/>
        <stp>T</stp>
        <tr r="V12" s="2"/>
      </tp>
      <tp>
        <v>1.6600000000000001</v>
        <stp/>
        <stp>ContractData</stp>
        <stp>S.US.TBT</stp>
        <stp>NetLastQuoteToday</stp>
        <stp/>
        <stp>T</stp>
        <tr r="G12" s="2"/>
      </tp>
      <tp>
        <v>1912.25</v>
        <stp/>
        <stp>StudyData</stp>
        <stp>EP</stp>
        <stp>Bar</stp>
        <stp/>
        <stp>Close</stp>
        <stp>5</stp>
        <stp>-1</stp>
        <stp/>
        <stp/>
        <stp/>
        <stp>False</stp>
        <tr r="AD3" s="1"/>
        <tr r="AD3" s="1"/>
      </tp>
      <tp>
        <v>1908.75</v>
        <stp/>
        <stp>StudyData</stp>
        <stp>EP</stp>
        <stp>Bar</stp>
        <stp/>
        <stp>Close</stp>
        <stp>5</stp>
        <stp>-3</stp>
        <stp/>
        <stp/>
        <stp/>
        <stp>False</stp>
        <tr r="AD5" s="1"/>
        <tr r="AD5" s="1"/>
      </tp>
      <tp>
        <v>1910.75</v>
        <stp/>
        <stp>StudyData</stp>
        <stp>EP</stp>
        <stp>Bar</stp>
        <stp/>
        <stp>Close</stp>
        <stp>5</stp>
        <stp>-2</stp>
        <stp/>
        <stp/>
        <stp/>
        <stp>False</stp>
        <tr r="AD4" s="1"/>
        <tr r="AD4" s="1"/>
      </tp>
      <tp>
        <v>1905.25</v>
        <stp/>
        <stp>StudyData</stp>
        <stp>EP</stp>
        <stp>Bar</stp>
        <stp/>
        <stp>Close</stp>
        <stp>5</stp>
        <stp>-5</stp>
        <stp/>
        <stp/>
        <stp/>
        <stp>False</stp>
        <tr r="AD7" s="1"/>
        <tr r="AD7" s="1"/>
      </tp>
      <tp>
        <v>1909.5</v>
        <stp/>
        <stp>StudyData</stp>
        <stp>EP</stp>
        <stp>Bar</stp>
        <stp/>
        <stp>Close</stp>
        <stp>5</stp>
        <stp>-4</stp>
        <stp/>
        <stp/>
        <stp/>
        <stp>False</stp>
        <tr r="AD6" s="1"/>
        <tr r="AD6" s="1"/>
      </tp>
      <tp>
        <v>1897.75</v>
        <stp/>
        <stp>StudyData</stp>
        <stp>EP</stp>
        <stp>Bar</stp>
        <stp/>
        <stp>Close</stp>
        <stp>5</stp>
        <stp>-7</stp>
        <stp/>
        <stp/>
        <stp/>
        <stp>False</stp>
        <tr r="AD9" s="1"/>
        <tr r="AD9" s="1"/>
      </tp>
      <tp>
        <v>1901</v>
        <stp/>
        <stp>StudyData</stp>
        <stp>EP</stp>
        <stp>Bar</stp>
        <stp/>
        <stp>Close</stp>
        <stp>5</stp>
        <stp>-6</stp>
        <stp/>
        <stp/>
        <stp/>
        <stp>False</stp>
        <tr r="AD8" s="1"/>
        <tr r="AD8" s="1"/>
      </tp>
      <tp>
        <v>1894.25</v>
        <stp/>
        <stp>StudyData</stp>
        <stp>EP</stp>
        <stp>Bar</stp>
        <stp/>
        <stp>Close</stp>
        <stp>5</stp>
        <stp>-9</stp>
        <stp/>
        <stp/>
        <stp/>
        <stp>False</stp>
        <tr r="AD11" s="1"/>
        <tr r="AD11" s="1"/>
      </tp>
      <tp>
        <v>1896.25</v>
        <stp/>
        <stp>StudyData</stp>
        <stp>EP</stp>
        <stp>Bar</stp>
        <stp/>
        <stp>Close</stp>
        <stp>5</stp>
        <stp>-8</stp>
        <stp/>
        <stp/>
        <stp/>
        <stp>False</stp>
        <tr r="AD10" s="1"/>
        <tr r="AD10" s="1"/>
      </tp>
      <tp>
        <v>27.75</v>
        <stp/>
        <stp>ContractData</stp>
        <stp>S.US.OIH</stp>
        <stp>Open</stp>
        <stp/>
        <stp>T</stp>
        <tr r="AA13" s="2"/>
      </tp>
    </main>
    <main first="cqg.rtd">
      <tp>
        <v>-1.05</v>
        <stp/>
        <stp>ContractData</stp>
        <stp>S.US.FAZ</stp>
        <stp>NetLastQuoteToday</stp>
        <stp/>
        <stp>T</stp>
        <tr r="J43" s="2"/>
      </tp>
      <tp>
        <v>1.55</v>
        <stp/>
        <stp>ContractData</stp>
        <stp>S.US.FAS</stp>
        <stp>NetLastQuoteToday</stp>
        <stp/>
        <stp>T</stp>
        <tr r="Y6" s="2"/>
      </tp>
      <tp>
        <v>4.68</v>
        <stp/>
        <stp>ContractData</stp>
        <stp>S.US.NOG</stp>
        <stp>Open</stp>
        <stp/>
        <stp>T</stp>
        <tr r="AA7" s="2"/>
      </tp>
      <tp>
        <v>2.0100000000000002</v>
        <stp/>
        <stp>ContractData</stp>
        <stp>S.US.NGD</stp>
        <stp>Open</stp>
        <stp/>
        <stp>T</stp>
        <tr r="U38" s="2"/>
      </tp>
    </main>
    <main first="cqg.rtd">
      <tp>
        <v>1850.5</v>
        <stp/>
        <stp>ContractData</stp>
        <stp>EP</stp>
        <stp>Low</stp>
        <stp/>
        <stp>T</stp>
        <tr r="AC16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63840288464879"/>
          <c:y val="2.0774871253932764E-2"/>
          <c:w val="0.52082515302285504"/>
          <c:h val="0.958616095014715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Data!$N$1:$N$20</c:f>
              <c:strCache>
                <c:ptCount val="20"/>
                <c:pt idx="0">
                  <c:v>13.75%</c:v>
                </c:pt>
                <c:pt idx="1">
                  <c:v>13.33%</c:v>
                </c:pt>
                <c:pt idx="2">
                  <c:v>7.87%</c:v>
                </c:pt>
                <c:pt idx="3">
                  <c:v>7.53%</c:v>
                </c:pt>
                <c:pt idx="4">
                  <c:v>7.27%</c:v>
                </c:pt>
                <c:pt idx="5">
                  <c:v>6.51%</c:v>
                </c:pt>
                <c:pt idx="6">
                  <c:v>6.51%</c:v>
                </c:pt>
                <c:pt idx="7">
                  <c:v>6.44%</c:v>
                </c:pt>
                <c:pt idx="8">
                  <c:v>6.35%</c:v>
                </c:pt>
                <c:pt idx="9">
                  <c:v>4.87%</c:v>
                </c:pt>
                <c:pt idx="10">
                  <c:v>4.06%</c:v>
                </c:pt>
                <c:pt idx="11">
                  <c:v>3.82%</c:v>
                </c:pt>
                <c:pt idx="12">
                  <c:v>3.76%</c:v>
                </c:pt>
                <c:pt idx="13">
                  <c:v>3.64%</c:v>
                </c:pt>
                <c:pt idx="14">
                  <c:v>3.37%</c:v>
                </c:pt>
                <c:pt idx="15">
                  <c:v>3.32%</c:v>
                </c:pt>
                <c:pt idx="16">
                  <c:v>3.23%</c:v>
                </c:pt>
                <c:pt idx="17">
                  <c:v>3.04%</c:v>
                </c:pt>
                <c:pt idx="18">
                  <c:v>2.78%</c:v>
                </c:pt>
                <c:pt idx="19">
                  <c:v>2.77%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40000"/>
                    <a:lumOff val="60000"/>
                  </a:schemeClr>
                </a:gs>
                <a:gs pos="46000">
                  <a:schemeClr val="accent4">
                    <a:lumMod val="95000"/>
                    <a:lumOff val="5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Data!$L$1:$L$20</c:f>
              <c:strCache>
                <c:ptCount val="20"/>
                <c:pt idx="0">
                  <c:v>Direxion Daily Gold Miners Bear 3X</c:v>
                </c:pt>
                <c:pt idx="1">
                  <c:v>Direxion Jr Gold Miners Index Bear 3X</c:v>
                </c:pt>
                <c:pt idx="2">
                  <c:v>Direxion Daily Russia Bull 3X Shares</c:v>
                </c:pt>
                <c:pt idx="3">
                  <c:v>ProShares UltraPro S&amp;P 500</c:v>
                </c:pt>
                <c:pt idx="4">
                  <c:v>Direxion Daily S&amp;P 500 Bull 3X Shares</c:v>
                </c:pt>
                <c:pt idx="5">
                  <c:v>Proshares Ultra QQQ</c:v>
                </c:pt>
                <c:pt idx="6">
                  <c:v>Direxion Daily Energy Bull 3X Shares</c:v>
                </c:pt>
                <c:pt idx="7">
                  <c:v>Direxion Daily Financial Bull 3X Shares</c:v>
                </c:pt>
                <c:pt idx="8">
                  <c:v>Northern Oil &amp; Gas, Inc</c:v>
                </c:pt>
                <c:pt idx="9">
                  <c:v>ProShares Ultra S&amp;P500</c:v>
                </c:pt>
                <c:pt idx="10">
                  <c:v>Direxion Daily Small Cap Bull 3X Shares</c:v>
                </c:pt>
                <c:pt idx="11">
                  <c:v>ProShares UltraShort 20+ Year Treasury</c:v>
                </c:pt>
                <c:pt idx="12">
                  <c:v>WisdomTree Japan Hedged Equity</c:v>
                </c:pt>
                <c:pt idx="13">
                  <c:v>PowerShares Exchange-Traded Fund Trust II</c:v>
                </c:pt>
                <c:pt idx="14">
                  <c:v>Market Vectors Semiconductor</c:v>
                </c:pt>
                <c:pt idx="15">
                  <c:v>Technology Sector SPDR Fund</c:v>
                </c:pt>
                <c:pt idx="16">
                  <c:v>Globalstar Inc.</c:v>
                </c:pt>
                <c:pt idx="17">
                  <c:v>iShares MSCI Malaysia</c:v>
                </c:pt>
                <c:pt idx="18">
                  <c:v>Market Vectors Oil Services</c:v>
                </c:pt>
                <c:pt idx="19">
                  <c:v>iShares MSCI Japan</c:v>
                </c:pt>
              </c:strCache>
            </c:strRef>
          </c:cat>
          <c:val>
            <c:numRef>
              <c:f>Data!$N$1:$N$20</c:f>
              <c:numCache>
                <c:formatCode>0.00%</c:formatCode>
                <c:ptCount val="20"/>
                <c:pt idx="0">
                  <c:v>0.13752993499828942</c:v>
                </c:pt>
                <c:pt idx="1">
                  <c:v>0.13327674023769101</c:v>
                </c:pt>
                <c:pt idx="2">
                  <c:v>7.8746824724809483E-2</c:v>
                </c:pt>
                <c:pt idx="3">
                  <c:v>7.5348075348075347E-2</c:v>
                </c:pt>
                <c:pt idx="4">
                  <c:v>7.2696403766013273E-2</c:v>
                </c:pt>
                <c:pt idx="5">
                  <c:v>6.5142293140319121E-2</c:v>
                </c:pt>
                <c:pt idx="6">
                  <c:v>6.5106382978723398E-2</c:v>
                </c:pt>
                <c:pt idx="7">
                  <c:v>6.4368770764119607E-2</c:v>
                </c:pt>
                <c:pt idx="8">
                  <c:v>6.3457330415754923E-2</c:v>
                </c:pt>
                <c:pt idx="9">
                  <c:v>4.874362365388249E-2</c:v>
                </c:pt>
                <c:pt idx="10">
                  <c:v>4.0603248259860794E-2</c:v>
                </c:pt>
                <c:pt idx="11">
                  <c:v>3.8231229847996311E-2</c:v>
                </c:pt>
                <c:pt idx="12">
                  <c:v>3.76078914919852E-2</c:v>
                </c:pt>
                <c:pt idx="13">
                  <c:v>3.6432526960069954E-2</c:v>
                </c:pt>
                <c:pt idx="14">
                  <c:v>3.37275514673675E-2</c:v>
                </c:pt>
                <c:pt idx="15">
                  <c:v>3.3156498673740049E-2</c:v>
                </c:pt>
                <c:pt idx="16">
                  <c:v>3.2258064516129031E-2</c:v>
                </c:pt>
                <c:pt idx="17">
                  <c:v>3.0430220356768102E-2</c:v>
                </c:pt>
                <c:pt idx="18">
                  <c:v>2.7809094325441562E-2</c:v>
                </c:pt>
                <c:pt idx="19">
                  <c:v>2.765773552290406E-2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2994256"/>
        <c:axId val="702994648"/>
      </c:barChart>
      <c:catAx>
        <c:axId val="702994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02994648"/>
        <c:crosses val="autoZero"/>
        <c:auto val="1"/>
        <c:lblAlgn val="ctr"/>
        <c:lblOffset val="100"/>
        <c:noMultiLvlLbl val="0"/>
      </c:catAx>
      <c:valAx>
        <c:axId val="70299464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0299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911582281265112"/>
          <c:y val="2.0910971675542987E-2"/>
          <c:w val="0.50115729947164434"/>
          <c:h val="0.985173104150732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</a:schemeClr>
                </a:gs>
                <a:gs pos="46000">
                  <a:srgbClr val="ED3D3D"/>
                </a:gs>
                <a:gs pos="100000">
                  <a:srgbClr val="FF000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B56D14B-8D20-450F-B39D-BCE52BD60B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0AFE8DD-1675-4C85-A837-395B139F9C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F1338D9-E693-4C2F-9BDF-60D63287D9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74D08A8-DB1E-4167-8EE0-08D4AFBF28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D5410FB-34C5-4A3B-A544-A7D863118F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5ACC832-7BAE-487B-BAB6-C940AEF057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3E7F60E-3EF3-4AF8-9E82-302D8620D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D4ECCD6-D0BA-4251-A713-97C5A48A8A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59A718EE-E584-44CD-80F7-2D938D3B6F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0E1F2F59-56D0-43B9-9805-5FB39B5AA5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EAD2E5CD-00AF-435E-9734-D0EF81E253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40797D9B-550D-49B3-92C3-486357FE5B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955BA8D9-AC11-4EDD-803E-32490E1CE6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3C77B694-AFB5-4DB3-A88F-2405BEF6F5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9E9CDC79-FB66-4A1E-BC64-BB3E349B05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2E8D0A4F-B969-485F-AADF-3579761472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5364D978-F2E7-4851-88BA-782C15F835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5985F50D-A61E-41A7-9852-29007746ED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71D2C453-C915-4ABA-B86F-76FA8A8030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88F71FE2-A104-487F-B8C0-0C29D8015A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Data!$L$103:$L$122</c:f>
              <c:strCache>
                <c:ptCount val="20"/>
                <c:pt idx="0">
                  <c:v>db X-trackers Harvest CSI 300 China</c:v>
                </c:pt>
                <c:pt idx="1">
                  <c:v>iShares Silver Trust</c:v>
                </c:pt>
                <c:pt idx="2">
                  <c:v>ProShares UltraPro Short Russell2000</c:v>
                </c:pt>
                <c:pt idx="3">
                  <c:v>Direxion Daily Small Cap Bear 3X Shares</c:v>
                </c:pt>
                <c:pt idx="4">
                  <c:v>Market Vectors Junior Gold Miners</c:v>
                </c:pt>
                <c:pt idx="5">
                  <c:v>Market Vectors Gold Miners</c:v>
                </c:pt>
                <c:pt idx="6">
                  <c:v>New Gold Inc.</c:v>
                </c:pt>
                <c:pt idx="7">
                  <c:v>ProShares UltraShort S&amp;P500</c:v>
                </c:pt>
                <c:pt idx="8">
                  <c:v>ProShares UltraShort Dow30</c:v>
                </c:pt>
                <c:pt idx="9">
                  <c:v>iPath S&amp;P 500 VIX Short-Term ETN</c:v>
                </c:pt>
                <c:pt idx="10">
                  <c:v>Palatin Technologies Inc</c:v>
                </c:pt>
                <c:pt idx="11">
                  <c:v>ProShares Ultrashort QQQ</c:v>
                </c:pt>
                <c:pt idx="12">
                  <c:v>Direxion Daily Financial Bear 3X Shares</c:v>
                </c:pt>
                <c:pt idx="13">
                  <c:v>Direxion Daily S&amp;P 500 Bear 3X Shares</c:v>
                </c:pt>
                <c:pt idx="14">
                  <c:v>ProShares UltraPro Short S&amp;P 500</c:v>
                </c:pt>
                <c:pt idx="15">
                  <c:v>B2Gold Corp.</c:v>
                </c:pt>
                <c:pt idx="16">
                  <c:v>ProShares Ultra VIX ShortTerm Future</c:v>
                </c:pt>
                <c:pt idx="17">
                  <c:v>Direxion Jr Gold Miners Index Bull 3X</c:v>
                </c:pt>
                <c:pt idx="18">
                  <c:v>Direxion Daily Gold Miners Bull 3X</c:v>
                </c:pt>
                <c:pt idx="19">
                  <c:v>American Apparel Inc</c:v>
                </c:pt>
              </c:strCache>
            </c:strRef>
          </c:cat>
          <c:val>
            <c:numRef>
              <c:f>Data!$S$103:$S$122</c:f>
              <c:numCache>
                <c:formatCode>0.00%</c:formatCode>
                <c:ptCount val="20"/>
                <c:pt idx="0">
                  <c:v>2.6219714570195819E-2</c:v>
                </c:pt>
                <c:pt idx="1">
                  <c:v>3.5025017869907075E-2</c:v>
                </c:pt>
                <c:pt idx="2">
                  <c:v>4.1312959818902095E-2</c:v>
                </c:pt>
                <c:pt idx="3">
                  <c:v>4.2521994134897358E-2</c:v>
                </c:pt>
                <c:pt idx="4">
                  <c:v>4.3523316062176166E-2</c:v>
                </c:pt>
                <c:pt idx="5">
                  <c:v>4.3891733723482075E-2</c:v>
                </c:pt>
                <c:pt idx="6">
                  <c:v>4.4117647058823532E-2</c:v>
                </c:pt>
                <c:pt idx="7">
                  <c:v>4.8984468339307051E-2</c:v>
                </c:pt>
                <c:pt idx="8">
                  <c:v>5.1067073170731704E-2</c:v>
                </c:pt>
                <c:pt idx="9">
                  <c:v>5.1918735891647853E-2</c:v>
                </c:pt>
                <c:pt idx="10">
                  <c:v>6.5934065934065936E-2</c:v>
                </c:pt>
                <c:pt idx="11">
                  <c:v>6.640720019459985E-2</c:v>
                </c:pt>
                <c:pt idx="12">
                  <c:v>7.2765072765072769E-2</c:v>
                </c:pt>
                <c:pt idx="13">
                  <c:v>7.4058919803600659E-2</c:v>
                </c:pt>
                <c:pt idx="14">
                  <c:v>7.5355969331872941E-2</c:v>
                </c:pt>
                <c:pt idx="15">
                  <c:v>8.5470085470085472E-2</c:v>
                </c:pt>
                <c:pt idx="16">
                  <c:v>9.7314423657211824E-2</c:v>
                </c:pt>
                <c:pt idx="17">
                  <c:v>0.13127413127413129</c:v>
                </c:pt>
                <c:pt idx="18">
                  <c:v>0.13183279742765275</c:v>
                </c:pt>
                <c:pt idx="19">
                  <c:v>0.15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Data!$N$103:$N$122</c15:f>
                <c15:dlblRangeCache>
                  <c:ptCount val="20"/>
                  <c:pt idx="0">
                    <c:v>-2.62%</c:v>
                  </c:pt>
                  <c:pt idx="1">
                    <c:v>-3.50%</c:v>
                  </c:pt>
                  <c:pt idx="2">
                    <c:v>-4.13%</c:v>
                  </c:pt>
                  <c:pt idx="3">
                    <c:v>-4.25%</c:v>
                  </c:pt>
                  <c:pt idx="4">
                    <c:v>-4.35%</c:v>
                  </c:pt>
                  <c:pt idx="5">
                    <c:v>-4.39%</c:v>
                  </c:pt>
                  <c:pt idx="6">
                    <c:v>-4.41%</c:v>
                  </c:pt>
                  <c:pt idx="7">
                    <c:v>-4.90%</c:v>
                  </c:pt>
                  <c:pt idx="8">
                    <c:v>-5.11%</c:v>
                  </c:pt>
                  <c:pt idx="9">
                    <c:v>-5.19%</c:v>
                  </c:pt>
                  <c:pt idx="10">
                    <c:v>-6.59%</c:v>
                  </c:pt>
                  <c:pt idx="11">
                    <c:v>-6.64%</c:v>
                  </c:pt>
                  <c:pt idx="12">
                    <c:v>-7.28%</c:v>
                  </c:pt>
                  <c:pt idx="13">
                    <c:v>-7.41%</c:v>
                  </c:pt>
                  <c:pt idx="14">
                    <c:v>-7.54%</c:v>
                  </c:pt>
                  <c:pt idx="15">
                    <c:v>-8.55%</c:v>
                  </c:pt>
                  <c:pt idx="16">
                    <c:v>-9.73%</c:v>
                  </c:pt>
                  <c:pt idx="17">
                    <c:v>-13.13%</c:v>
                  </c:pt>
                  <c:pt idx="18">
                    <c:v>-13.18%</c:v>
                  </c:pt>
                  <c:pt idx="19">
                    <c:v>-15.00%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2995432"/>
        <c:axId val="702995824"/>
      </c:barChart>
      <c:catAx>
        <c:axId val="702995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02995824"/>
        <c:crosses val="autoZero"/>
        <c:auto val="1"/>
        <c:lblAlgn val="ctr"/>
        <c:lblOffset val="100"/>
        <c:noMultiLvlLbl val="0"/>
      </c:catAx>
      <c:valAx>
        <c:axId val="7029958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0299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Data!$AE$1</c:f>
          <c:strCache>
            <c:ptCount val="1"/>
            <c:pt idx="0">
              <c:v>E-Mini S&amp;P 500, Sep 15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FF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625193950203735E-2"/>
          <c:y val="0.12878472222222223"/>
          <c:w val="0.8990670088890822"/>
          <c:h val="0.79066573709536303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42242.583333333336</c:v>
                </c:pt>
                <c:pt idx="1">
                  <c:v>42242.579861111109</c:v>
                </c:pt>
                <c:pt idx="2">
                  <c:v>42242.576388888891</c:v>
                </c:pt>
                <c:pt idx="3">
                  <c:v>42242.572916666664</c:v>
                </c:pt>
                <c:pt idx="4">
                  <c:v>42242.569444444445</c:v>
                </c:pt>
                <c:pt idx="5">
                  <c:v>42242.565972222219</c:v>
                </c:pt>
                <c:pt idx="6">
                  <c:v>42242.5625</c:v>
                </c:pt>
                <c:pt idx="7">
                  <c:v>42242.559027777781</c:v>
                </c:pt>
                <c:pt idx="8">
                  <c:v>42242.555555555555</c:v>
                </c:pt>
                <c:pt idx="9">
                  <c:v>42242.552083333336</c:v>
                </c:pt>
                <c:pt idx="10">
                  <c:v>42242.548611111109</c:v>
                </c:pt>
                <c:pt idx="11">
                  <c:v>42242.545138888891</c:v>
                </c:pt>
                <c:pt idx="12">
                  <c:v>42242.541666666664</c:v>
                </c:pt>
                <c:pt idx="13">
                  <c:v>42242.538194444445</c:v>
                </c:pt>
                <c:pt idx="14">
                  <c:v>42242.534722222219</c:v>
                </c:pt>
                <c:pt idx="15">
                  <c:v>42242.53125</c:v>
                </c:pt>
                <c:pt idx="16">
                  <c:v>42242.527777777781</c:v>
                </c:pt>
                <c:pt idx="17">
                  <c:v>42242.524305555555</c:v>
                </c:pt>
                <c:pt idx="18">
                  <c:v>42242.520833333336</c:v>
                </c:pt>
                <c:pt idx="19">
                  <c:v>42242.517361111109</c:v>
                </c:pt>
                <c:pt idx="20">
                  <c:v>42242.513888888891</c:v>
                </c:pt>
                <c:pt idx="21">
                  <c:v>42242.510416666664</c:v>
                </c:pt>
                <c:pt idx="22">
                  <c:v>42242.506944444445</c:v>
                </c:pt>
                <c:pt idx="23">
                  <c:v>42242.503472222219</c:v>
                </c:pt>
                <c:pt idx="24">
                  <c:v>42242.5</c:v>
                </c:pt>
                <c:pt idx="25">
                  <c:v>42242.496527777781</c:v>
                </c:pt>
                <c:pt idx="26">
                  <c:v>42242.493055555555</c:v>
                </c:pt>
                <c:pt idx="27">
                  <c:v>42242.489583333336</c:v>
                </c:pt>
                <c:pt idx="28">
                  <c:v>42242.486111111109</c:v>
                </c:pt>
                <c:pt idx="29">
                  <c:v>42242.482638888891</c:v>
                </c:pt>
                <c:pt idx="30">
                  <c:v>42242.479166666664</c:v>
                </c:pt>
                <c:pt idx="31">
                  <c:v>42242.475694444445</c:v>
                </c:pt>
                <c:pt idx="32">
                  <c:v>42242.472222222219</c:v>
                </c:pt>
                <c:pt idx="33">
                  <c:v>42242.46875</c:v>
                </c:pt>
                <c:pt idx="34">
                  <c:v>42242.465277777781</c:v>
                </c:pt>
                <c:pt idx="35">
                  <c:v>42242.461805555555</c:v>
                </c:pt>
                <c:pt idx="36">
                  <c:v>42242.458333333336</c:v>
                </c:pt>
                <c:pt idx="37">
                  <c:v>42242.454861111109</c:v>
                </c:pt>
                <c:pt idx="38">
                  <c:v>42242.451388888891</c:v>
                </c:pt>
                <c:pt idx="39">
                  <c:v>42242.447916666664</c:v>
                </c:pt>
                <c:pt idx="40">
                  <c:v>42242.444444444445</c:v>
                </c:pt>
                <c:pt idx="41">
                  <c:v>42242.440972222219</c:v>
                </c:pt>
                <c:pt idx="42">
                  <c:v>42242.4375</c:v>
                </c:pt>
                <c:pt idx="43">
                  <c:v>42242.434027777781</c:v>
                </c:pt>
              </c:numCache>
            </c:numRef>
          </c:cat>
          <c:val>
            <c:numRef>
              <c:f>Data!$AA$2:$AA$45</c:f>
              <c:numCache>
                <c:formatCode>0.00</c:formatCode>
                <c:ptCount val="44"/>
                <c:pt idx="0">
                  <c:v>1912</c:v>
                </c:pt>
                <c:pt idx="1">
                  <c:v>1910.5</c:v>
                </c:pt>
                <c:pt idx="2">
                  <c:v>1908.75</c:v>
                </c:pt>
                <c:pt idx="3">
                  <c:v>1909.5</c:v>
                </c:pt>
                <c:pt idx="4">
                  <c:v>1905.5</c:v>
                </c:pt>
                <c:pt idx="5">
                  <c:v>1901</c:v>
                </c:pt>
                <c:pt idx="6">
                  <c:v>1897.75</c:v>
                </c:pt>
                <c:pt idx="7">
                  <c:v>1896.25</c:v>
                </c:pt>
                <c:pt idx="8">
                  <c:v>1894.25</c:v>
                </c:pt>
                <c:pt idx="9">
                  <c:v>1899.75</c:v>
                </c:pt>
                <c:pt idx="10">
                  <c:v>1904.5</c:v>
                </c:pt>
                <c:pt idx="11">
                  <c:v>1901.5</c:v>
                </c:pt>
                <c:pt idx="12">
                  <c:v>1904.75</c:v>
                </c:pt>
                <c:pt idx="13">
                  <c:v>1902.25</c:v>
                </c:pt>
                <c:pt idx="14">
                  <c:v>1898.75</c:v>
                </c:pt>
                <c:pt idx="15">
                  <c:v>1900.25</c:v>
                </c:pt>
                <c:pt idx="16">
                  <c:v>1903.25</c:v>
                </c:pt>
                <c:pt idx="17">
                  <c:v>1897</c:v>
                </c:pt>
                <c:pt idx="18">
                  <c:v>1897.75</c:v>
                </c:pt>
                <c:pt idx="19">
                  <c:v>1894.5</c:v>
                </c:pt>
                <c:pt idx="20">
                  <c:v>1887.25</c:v>
                </c:pt>
                <c:pt idx="21">
                  <c:v>1886.75</c:v>
                </c:pt>
                <c:pt idx="22">
                  <c:v>1886.25</c:v>
                </c:pt>
                <c:pt idx="23">
                  <c:v>1889.25</c:v>
                </c:pt>
                <c:pt idx="24">
                  <c:v>1889.5</c:v>
                </c:pt>
                <c:pt idx="25">
                  <c:v>1883.25</c:v>
                </c:pt>
                <c:pt idx="26">
                  <c:v>1881</c:v>
                </c:pt>
                <c:pt idx="27">
                  <c:v>1876.75</c:v>
                </c:pt>
                <c:pt idx="28">
                  <c:v>1876.75</c:v>
                </c:pt>
                <c:pt idx="29">
                  <c:v>1876.25</c:v>
                </c:pt>
                <c:pt idx="30">
                  <c:v>1882.25</c:v>
                </c:pt>
                <c:pt idx="31">
                  <c:v>1884</c:v>
                </c:pt>
                <c:pt idx="32">
                  <c:v>1888.25</c:v>
                </c:pt>
                <c:pt idx="33">
                  <c:v>1885.25</c:v>
                </c:pt>
                <c:pt idx="34">
                  <c:v>1885.5</c:v>
                </c:pt>
                <c:pt idx="35">
                  <c:v>1883.75</c:v>
                </c:pt>
                <c:pt idx="36">
                  <c:v>1887.25</c:v>
                </c:pt>
                <c:pt idx="37">
                  <c:v>1887.5</c:v>
                </c:pt>
                <c:pt idx="38">
                  <c:v>1887.75</c:v>
                </c:pt>
                <c:pt idx="39">
                  <c:v>1887.25</c:v>
                </c:pt>
                <c:pt idx="40">
                  <c:v>1880.5</c:v>
                </c:pt>
                <c:pt idx="41">
                  <c:v>1886.25</c:v>
                </c:pt>
                <c:pt idx="42">
                  <c:v>1891.5</c:v>
                </c:pt>
                <c:pt idx="43">
                  <c:v>1892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42242.583333333336</c:v>
                </c:pt>
                <c:pt idx="1">
                  <c:v>42242.579861111109</c:v>
                </c:pt>
                <c:pt idx="2">
                  <c:v>42242.576388888891</c:v>
                </c:pt>
                <c:pt idx="3">
                  <c:v>42242.572916666664</c:v>
                </c:pt>
                <c:pt idx="4">
                  <c:v>42242.569444444445</c:v>
                </c:pt>
                <c:pt idx="5">
                  <c:v>42242.565972222219</c:v>
                </c:pt>
                <c:pt idx="6">
                  <c:v>42242.5625</c:v>
                </c:pt>
                <c:pt idx="7">
                  <c:v>42242.559027777781</c:v>
                </c:pt>
                <c:pt idx="8">
                  <c:v>42242.555555555555</c:v>
                </c:pt>
                <c:pt idx="9">
                  <c:v>42242.552083333336</c:v>
                </c:pt>
                <c:pt idx="10">
                  <c:v>42242.548611111109</c:v>
                </c:pt>
                <c:pt idx="11">
                  <c:v>42242.545138888891</c:v>
                </c:pt>
                <c:pt idx="12">
                  <c:v>42242.541666666664</c:v>
                </c:pt>
                <c:pt idx="13">
                  <c:v>42242.538194444445</c:v>
                </c:pt>
                <c:pt idx="14">
                  <c:v>42242.534722222219</c:v>
                </c:pt>
                <c:pt idx="15">
                  <c:v>42242.53125</c:v>
                </c:pt>
                <c:pt idx="16">
                  <c:v>42242.527777777781</c:v>
                </c:pt>
                <c:pt idx="17">
                  <c:v>42242.524305555555</c:v>
                </c:pt>
                <c:pt idx="18">
                  <c:v>42242.520833333336</c:v>
                </c:pt>
                <c:pt idx="19">
                  <c:v>42242.517361111109</c:v>
                </c:pt>
                <c:pt idx="20">
                  <c:v>42242.513888888891</c:v>
                </c:pt>
                <c:pt idx="21">
                  <c:v>42242.510416666664</c:v>
                </c:pt>
                <c:pt idx="22">
                  <c:v>42242.506944444445</c:v>
                </c:pt>
                <c:pt idx="23">
                  <c:v>42242.503472222219</c:v>
                </c:pt>
                <c:pt idx="24">
                  <c:v>42242.5</c:v>
                </c:pt>
                <c:pt idx="25">
                  <c:v>42242.496527777781</c:v>
                </c:pt>
                <c:pt idx="26">
                  <c:v>42242.493055555555</c:v>
                </c:pt>
                <c:pt idx="27">
                  <c:v>42242.489583333336</c:v>
                </c:pt>
                <c:pt idx="28">
                  <c:v>42242.486111111109</c:v>
                </c:pt>
                <c:pt idx="29">
                  <c:v>42242.482638888891</c:v>
                </c:pt>
                <c:pt idx="30">
                  <c:v>42242.479166666664</c:v>
                </c:pt>
                <c:pt idx="31">
                  <c:v>42242.475694444445</c:v>
                </c:pt>
                <c:pt idx="32">
                  <c:v>42242.472222222219</c:v>
                </c:pt>
                <c:pt idx="33">
                  <c:v>42242.46875</c:v>
                </c:pt>
                <c:pt idx="34">
                  <c:v>42242.465277777781</c:v>
                </c:pt>
                <c:pt idx="35">
                  <c:v>42242.461805555555</c:v>
                </c:pt>
                <c:pt idx="36">
                  <c:v>42242.458333333336</c:v>
                </c:pt>
                <c:pt idx="37">
                  <c:v>42242.454861111109</c:v>
                </c:pt>
                <c:pt idx="38">
                  <c:v>42242.451388888891</c:v>
                </c:pt>
                <c:pt idx="39">
                  <c:v>42242.447916666664</c:v>
                </c:pt>
                <c:pt idx="40">
                  <c:v>42242.444444444445</c:v>
                </c:pt>
                <c:pt idx="41">
                  <c:v>42242.440972222219</c:v>
                </c:pt>
                <c:pt idx="42">
                  <c:v>42242.4375</c:v>
                </c:pt>
                <c:pt idx="43">
                  <c:v>42242.434027777781</c:v>
                </c:pt>
              </c:numCache>
            </c:numRef>
          </c:cat>
          <c:val>
            <c:numRef>
              <c:f>Data!$AB$2:$AB$45</c:f>
              <c:numCache>
                <c:formatCode>0.00</c:formatCode>
                <c:ptCount val="44"/>
                <c:pt idx="0">
                  <c:v>1912.25</c:v>
                </c:pt>
                <c:pt idx="1">
                  <c:v>1912.75</c:v>
                </c:pt>
                <c:pt idx="2">
                  <c:v>1913.25</c:v>
                </c:pt>
                <c:pt idx="3">
                  <c:v>1915.75</c:v>
                </c:pt>
                <c:pt idx="4">
                  <c:v>1911</c:v>
                </c:pt>
                <c:pt idx="5">
                  <c:v>1906.25</c:v>
                </c:pt>
                <c:pt idx="6">
                  <c:v>1901.75</c:v>
                </c:pt>
                <c:pt idx="7">
                  <c:v>1899</c:v>
                </c:pt>
                <c:pt idx="8">
                  <c:v>1897.5</c:v>
                </c:pt>
                <c:pt idx="9">
                  <c:v>1900.5</c:v>
                </c:pt>
                <c:pt idx="10">
                  <c:v>1905.75</c:v>
                </c:pt>
                <c:pt idx="11">
                  <c:v>1905.25</c:v>
                </c:pt>
                <c:pt idx="12">
                  <c:v>1906</c:v>
                </c:pt>
                <c:pt idx="13">
                  <c:v>1906.5</c:v>
                </c:pt>
                <c:pt idx="14">
                  <c:v>1903.25</c:v>
                </c:pt>
                <c:pt idx="15">
                  <c:v>1903.25</c:v>
                </c:pt>
                <c:pt idx="16">
                  <c:v>1904.75</c:v>
                </c:pt>
                <c:pt idx="17">
                  <c:v>1904.5</c:v>
                </c:pt>
                <c:pt idx="18">
                  <c:v>1898</c:v>
                </c:pt>
                <c:pt idx="19">
                  <c:v>1898</c:v>
                </c:pt>
                <c:pt idx="20">
                  <c:v>1896.5</c:v>
                </c:pt>
                <c:pt idx="21">
                  <c:v>1889.5</c:v>
                </c:pt>
                <c:pt idx="22">
                  <c:v>1890.5</c:v>
                </c:pt>
                <c:pt idx="23">
                  <c:v>1891.25</c:v>
                </c:pt>
                <c:pt idx="24">
                  <c:v>1893.75</c:v>
                </c:pt>
                <c:pt idx="25">
                  <c:v>1889.75</c:v>
                </c:pt>
                <c:pt idx="26">
                  <c:v>1884.25</c:v>
                </c:pt>
                <c:pt idx="27">
                  <c:v>1882.5</c:v>
                </c:pt>
                <c:pt idx="28">
                  <c:v>1878.75</c:v>
                </c:pt>
                <c:pt idx="29">
                  <c:v>1880.5</c:v>
                </c:pt>
                <c:pt idx="30">
                  <c:v>1882.75</c:v>
                </c:pt>
                <c:pt idx="31">
                  <c:v>1886</c:v>
                </c:pt>
                <c:pt idx="32">
                  <c:v>1889.75</c:v>
                </c:pt>
                <c:pt idx="33">
                  <c:v>1889.75</c:v>
                </c:pt>
                <c:pt idx="34">
                  <c:v>1886.75</c:v>
                </c:pt>
                <c:pt idx="35">
                  <c:v>1888</c:v>
                </c:pt>
                <c:pt idx="36">
                  <c:v>1887.25</c:v>
                </c:pt>
                <c:pt idx="37">
                  <c:v>1890</c:v>
                </c:pt>
                <c:pt idx="38">
                  <c:v>1891.5</c:v>
                </c:pt>
                <c:pt idx="39">
                  <c:v>1888.75</c:v>
                </c:pt>
                <c:pt idx="40">
                  <c:v>1889.5</c:v>
                </c:pt>
                <c:pt idx="41">
                  <c:v>1886.25</c:v>
                </c:pt>
                <c:pt idx="42">
                  <c:v>1894.5</c:v>
                </c:pt>
                <c:pt idx="43">
                  <c:v>1895.5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42242.583333333336</c:v>
                </c:pt>
                <c:pt idx="1">
                  <c:v>42242.579861111109</c:v>
                </c:pt>
                <c:pt idx="2">
                  <c:v>42242.576388888891</c:v>
                </c:pt>
                <c:pt idx="3">
                  <c:v>42242.572916666664</c:v>
                </c:pt>
                <c:pt idx="4">
                  <c:v>42242.569444444445</c:v>
                </c:pt>
                <c:pt idx="5">
                  <c:v>42242.565972222219</c:v>
                </c:pt>
                <c:pt idx="6">
                  <c:v>42242.5625</c:v>
                </c:pt>
                <c:pt idx="7">
                  <c:v>42242.559027777781</c:v>
                </c:pt>
                <c:pt idx="8">
                  <c:v>42242.555555555555</c:v>
                </c:pt>
                <c:pt idx="9">
                  <c:v>42242.552083333336</c:v>
                </c:pt>
                <c:pt idx="10">
                  <c:v>42242.548611111109</c:v>
                </c:pt>
                <c:pt idx="11">
                  <c:v>42242.545138888891</c:v>
                </c:pt>
                <c:pt idx="12">
                  <c:v>42242.541666666664</c:v>
                </c:pt>
                <c:pt idx="13">
                  <c:v>42242.538194444445</c:v>
                </c:pt>
                <c:pt idx="14">
                  <c:v>42242.534722222219</c:v>
                </c:pt>
                <c:pt idx="15">
                  <c:v>42242.53125</c:v>
                </c:pt>
                <c:pt idx="16">
                  <c:v>42242.527777777781</c:v>
                </c:pt>
                <c:pt idx="17">
                  <c:v>42242.524305555555</c:v>
                </c:pt>
                <c:pt idx="18">
                  <c:v>42242.520833333336</c:v>
                </c:pt>
                <c:pt idx="19">
                  <c:v>42242.517361111109</c:v>
                </c:pt>
                <c:pt idx="20">
                  <c:v>42242.513888888891</c:v>
                </c:pt>
                <c:pt idx="21">
                  <c:v>42242.510416666664</c:v>
                </c:pt>
                <c:pt idx="22">
                  <c:v>42242.506944444445</c:v>
                </c:pt>
                <c:pt idx="23">
                  <c:v>42242.503472222219</c:v>
                </c:pt>
                <c:pt idx="24">
                  <c:v>42242.5</c:v>
                </c:pt>
                <c:pt idx="25">
                  <c:v>42242.496527777781</c:v>
                </c:pt>
                <c:pt idx="26">
                  <c:v>42242.493055555555</c:v>
                </c:pt>
                <c:pt idx="27">
                  <c:v>42242.489583333336</c:v>
                </c:pt>
                <c:pt idx="28">
                  <c:v>42242.486111111109</c:v>
                </c:pt>
                <c:pt idx="29">
                  <c:v>42242.482638888891</c:v>
                </c:pt>
                <c:pt idx="30">
                  <c:v>42242.479166666664</c:v>
                </c:pt>
                <c:pt idx="31">
                  <c:v>42242.475694444445</c:v>
                </c:pt>
                <c:pt idx="32">
                  <c:v>42242.472222222219</c:v>
                </c:pt>
                <c:pt idx="33">
                  <c:v>42242.46875</c:v>
                </c:pt>
                <c:pt idx="34">
                  <c:v>42242.465277777781</c:v>
                </c:pt>
                <c:pt idx="35">
                  <c:v>42242.461805555555</c:v>
                </c:pt>
                <c:pt idx="36">
                  <c:v>42242.458333333336</c:v>
                </c:pt>
                <c:pt idx="37">
                  <c:v>42242.454861111109</c:v>
                </c:pt>
                <c:pt idx="38">
                  <c:v>42242.451388888891</c:v>
                </c:pt>
                <c:pt idx="39">
                  <c:v>42242.447916666664</c:v>
                </c:pt>
                <c:pt idx="40">
                  <c:v>42242.444444444445</c:v>
                </c:pt>
                <c:pt idx="41">
                  <c:v>42242.440972222219</c:v>
                </c:pt>
                <c:pt idx="42">
                  <c:v>42242.4375</c:v>
                </c:pt>
                <c:pt idx="43">
                  <c:v>42242.434027777781</c:v>
                </c:pt>
              </c:numCache>
            </c:numRef>
          </c:cat>
          <c:val>
            <c:numRef>
              <c:f>Data!$AC$2:$AC$45</c:f>
              <c:numCache>
                <c:formatCode>0.00</c:formatCode>
                <c:ptCount val="44"/>
                <c:pt idx="0">
                  <c:v>1911.5</c:v>
                </c:pt>
                <c:pt idx="1">
                  <c:v>1906.5</c:v>
                </c:pt>
                <c:pt idx="2">
                  <c:v>1908.5</c:v>
                </c:pt>
                <c:pt idx="3">
                  <c:v>1907.5</c:v>
                </c:pt>
                <c:pt idx="4">
                  <c:v>1905.25</c:v>
                </c:pt>
                <c:pt idx="5">
                  <c:v>1900.75</c:v>
                </c:pt>
                <c:pt idx="6">
                  <c:v>1896.25</c:v>
                </c:pt>
                <c:pt idx="7">
                  <c:v>1895.5</c:v>
                </c:pt>
                <c:pt idx="8">
                  <c:v>1892.25</c:v>
                </c:pt>
                <c:pt idx="9">
                  <c:v>1892.5</c:v>
                </c:pt>
                <c:pt idx="10">
                  <c:v>1898.5</c:v>
                </c:pt>
                <c:pt idx="11">
                  <c:v>1900.75</c:v>
                </c:pt>
                <c:pt idx="12">
                  <c:v>1899.5</c:v>
                </c:pt>
                <c:pt idx="13">
                  <c:v>1900.25</c:v>
                </c:pt>
                <c:pt idx="14">
                  <c:v>1898</c:v>
                </c:pt>
                <c:pt idx="15">
                  <c:v>1897</c:v>
                </c:pt>
                <c:pt idx="16">
                  <c:v>1899.75</c:v>
                </c:pt>
                <c:pt idx="17">
                  <c:v>1896.75</c:v>
                </c:pt>
                <c:pt idx="18">
                  <c:v>1894</c:v>
                </c:pt>
                <c:pt idx="19">
                  <c:v>1892.5</c:v>
                </c:pt>
                <c:pt idx="20">
                  <c:v>1887.25</c:v>
                </c:pt>
                <c:pt idx="21">
                  <c:v>1885</c:v>
                </c:pt>
                <c:pt idx="22">
                  <c:v>1885</c:v>
                </c:pt>
                <c:pt idx="23">
                  <c:v>1884.5</c:v>
                </c:pt>
                <c:pt idx="24">
                  <c:v>1887.75</c:v>
                </c:pt>
                <c:pt idx="25">
                  <c:v>1883.25</c:v>
                </c:pt>
                <c:pt idx="26">
                  <c:v>1878.5</c:v>
                </c:pt>
                <c:pt idx="27">
                  <c:v>1876</c:v>
                </c:pt>
                <c:pt idx="28">
                  <c:v>1875.5</c:v>
                </c:pt>
                <c:pt idx="29">
                  <c:v>1876</c:v>
                </c:pt>
                <c:pt idx="30">
                  <c:v>1876.25</c:v>
                </c:pt>
                <c:pt idx="31">
                  <c:v>1880.75</c:v>
                </c:pt>
                <c:pt idx="32">
                  <c:v>1883</c:v>
                </c:pt>
                <c:pt idx="33">
                  <c:v>1883.5</c:v>
                </c:pt>
                <c:pt idx="34">
                  <c:v>1883.5</c:v>
                </c:pt>
                <c:pt idx="35">
                  <c:v>1882</c:v>
                </c:pt>
                <c:pt idx="36">
                  <c:v>1883.5</c:v>
                </c:pt>
                <c:pt idx="37">
                  <c:v>1884.75</c:v>
                </c:pt>
                <c:pt idx="38">
                  <c:v>1886</c:v>
                </c:pt>
                <c:pt idx="39">
                  <c:v>1881.75</c:v>
                </c:pt>
                <c:pt idx="40">
                  <c:v>1879.5</c:v>
                </c:pt>
                <c:pt idx="41">
                  <c:v>1880.25</c:v>
                </c:pt>
                <c:pt idx="42">
                  <c:v>1885</c:v>
                </c:pt>
                <c:pt idx="43">
                  <c:v>1890.5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42242.583333333336</c:v>
                </c:pt>
                <c:pt idx="1">
                  <c:v>42242.579861111109</c:v>
                </c:pt>
                <c:pt idx="2">
                  <c:v>42242.576388888891</c:v>
                </c:pt>
                <c:pt idx="3">
                  <c:v>42242.572916666664</c:v>
                </c:pt>
                <c:pt idx="4">
                  <c:v>42242.569444444445</c:v>
                </c:pt>
                <c:pt idx="5">
                  <c:v>42242.565972222219</c:v>
                </c:pt>
                <c:pt idx="6">
                  <c:v>42242.5625</c:v>
                </c:pt>
                <c:pt idx="7">
                  <c:v>42242.559027777781</c:v>
                </c:pt>
                <c:pt idx="8">
                  <c:v>42242.555555555555</c:v>
                </c:pt>
                <c:pt idx="9">
                  <c:v>42242.552083333336</c:v>
                </c:pt>
                <c:pt idx="10">
                  <c:v>42242.548611111109</c:v>
                </c:pt>
                <c:pt idx="11">
                  <c:v>42242.545138888891</c:v>
                </c:pt>
                <c:pt idx="12">
                  <c:v>42242.541666666664</c:v>
                </c:pt>
                <c:pt idx="13">
                  <c:v>42242.538194444445</c:v>
                </c:pt>
                <c:pt idx="14">
                  <c:v>42242.534722222219</c:v>
                </c:pt>
                <c:pt idx="15">
                  <c:v>42242.53125</c:v>
                </c:pt>
                <c:pt idx="16">
                  <c:v>42242.527777777781</c:v>
                </c:pt>
                <c:pt idx="17">
                  <c:v>42242.524305555555</c:v>
                </c:pt>
                <c:pt idx="18">
                  <c:v>42242.520833333336</c:v>
                </c:pt>
                <c:pt idx="19">
                  <c:v>42242.517361111109</c:v>
                </c:pt>
                <c:pt idx="20">
                  <c:v>42242.513888888891</c:v>
                </c:pt>
                <c:pt idx="21">
                  <c:v>42242.510416666664</c:v>
                </c:pt>
                <c:pt idx="22">
                  <c:v>42242.506944444445</c:v>
                </c:pt>
                <c:pt idx="23">
                  <c:v>42242.503472222219</c:v>
                </c:pt>
                <c:pt idx="24">
                  <c:v>42242.5</c:v>
                </c:pt>
                <c:pt idx="25">
                  <c:v>42242.496527777781</c:v>
                </c:pt>
                <c:pt idx="26">
                  <c:v>42242.493055555555</c:v>
                </c:pt>
                <c:pt idx="27">
                  <c:v>42242.489583333336</c:v>
                </c:pt>
                <c:pt idx="28">
                  <c:v>42242.486111111109</c:v>
                </c:pt>
                <c:pt idx="29">
                  <c:v>42242.482638888891</c:v>
                </c:pt>
                <c:pt idx="30">
                  <c:v>42242.479166666664</c:v>
                </c:pt>
                <c:pt idx="31">
                  <c:v>42242.475694444445</c:v>
                </c:pt>
                <c:pt idx="32">
                  <c:v>42242.472222222219</c:v>
                </c:pt>
                <c:pt idx="33">
                  <c:v>42242.46875</c:v>
                </c:pt>
                <c:pt idx="34">
                  <c:v>42242.465277777781</c:v>
                </c:pt>
                <c:pt idx="35">
                  <c:v>42242.461805555555</c:v>
                </c:pt>
                <c:pt idx="36">
                  <c:v>42242.458333333336</c:v>
                </c:pt>
                <c:pt idx="37">
                  <c:v>42242.454861111109</c:v>
                </c:pt>
                <c:pt idx="38">
                  <c:v>42242.451388888891</c:v>
                </c:pt>
                <c:pt idx="39">
                  <c:v>42242.447916666664</c:v>
                </c:pt>
                <c:pt idx="40">
                  <c:v>42242.444444444445</c:v>
                </c:pt>
                <c:pt idx="41">
                  <c:v>42242.440972222219</c:v>
                </c:pt>
                <c:pt idx="42">
                  <c:v>42242.4375</c:v>
                </c:pt>
                <c:pt idx="43">
                  <c:v>42242.434027777781</c:v>
                </c:pt>
              </c:numCache>
            </c:numRef>
          </c:cat>
          <c:val>
            <c:numRef>
              <c:f>Data!$AD$2:$AD$45</c:f>
              <c:numCache>
                <c:formatCode>0.00</c:formatCode>
                <c:ptCount val="44"/>
                <c:pt idx="0">
                  <c:v>1911.75</c:v>
                </c:pt>
                <c:pt idx="1">
                  <c:v>1912.25</c:v>
                </c:pt>
                <c:pt idx="2">
                  <c:v>1910.75</c:v>
                </c:pt>
                <c:pt idx="3">
                  <c:v>1908.75</c:v>
                </c:pt>
                <c:pt idx="4">
                  <c:v>1909.5</c:v>
                </c:pt>
                <c:pt idx="5">
                  <c:v>1905.25</c:v>
                </c:pt>
                <c:pt idx="6">
                  <c:v>1901</c:v>
                </c:pt>
                <c:pt idx="7">
                  <c:v>1897.75</c:v>
                </c:pt>
                <c:pt idx="8">
                  <c:v>1896.25</c:v>
                </c:pt>
                <c:pt idx="9">
                  <c:v>1894.25</c:v>
                </c:pt>
                <c:pt idx="10">
                  <c:v>1899.75</c:v>
                </c:pt>
                <c:pt idx="11">
                  <c:v>1904.25</c:v>
                </c:pt>
                <c:pt idx="12">
                  <c:v>1901.5</c:v>
                </c:pt>
                <c:pt idx="13">
                  <c:v>1905</c:v>
                </c:pt>
                <c:pt idx="14">
                  <c:v>1902</c:v>
                </c:pt>
                <c:pt idx="15">
                  <c:v>1899</c:v>
                </c:pt>
                <c:pt idx="16">
                  <c:v>1900</c:v>
                </c:pt>
                <c:pt idx="17">
                  <c:v>1903.25</c:v>
                </c:pt>
                <c:pt idx="18">
                  <c:v>1897</c:v>
                </c:pt>
                <c:pt idx="19">
                  <c:v>1897.75</c:v>
                </c:pt>
                <c:pt idx="20">
                  <c:v>1894.75</c:v>
                </c:pt>
                <c:pt idx="21">
                  <c:v>1887.25</c:v>
                </c:pt>
                <c:pt idx="22">
                  <c:v>1886.5</c:v>
                </c:pt>
                <c:pt idx="23">
                  <c:v>1886.25</c:v>
                </c:pt>
                <c:pt idx="24">
                  <c:v>1889.25</c:v>
                </c:pt>
                <c:pt idx="25">
                  <c:v>1889.5</c:v>
                </c:pt>
                <c:pt idx="26">
                  <c:v>1883.5</c:v>
                </c:pt>
                <c:pt idx="27">
                  <c:v>1881</c:v>
                </c:pt>
                <c:pt idx="28">
                  <c:v>1877</c:v>
                </c:pt>
                <c:pt idx="29">
                  <c:v>1876.75</c:v>
                </c:pt>
                <c:pt idx="30">
                  <c:v>1876.25</c:v>
                </c:pt>
                <c:pt idx="31">
                  <c:v>1882</c:v>
                </c:pt>
                <c:pt idx="32">
                  <c:v>1884</c:v>
                </c:pt>
                <c:pt idx="33">
                  <c:v>1888.5</c:v>
                </c:pt>
                <c:pt idx="34">
                  <c:v>1885</c:v>
                </c:pt>
                <c:pt idx="35">
                  <c:v>1885.5</c:v>
                </c:pt>
                <c:pt idx="36">
                  <c:v>1884</c:v>
                </c:pt>
                <c:pt idx="37">
                  <c:v>1887.25</c:v>
                </c:pt>
                <c:pt idx="38">
                  <c:v>1887.5</c:v>
                </c:pt>
                <c:pt idx="39">
                  <c:v>1887.5</c:v>
                </c:pt>
                <c:pt idx="40">
                  <c:v>1887.25</c:v>
                </c:pt>
                <c:pt idx="41">
                  <c:v>1880.25</c:v>
                </c:pt>
                <c:pt idx="42">
                  <c:v>1886.25</c:v>
                </c:pt>
                <c:pt idx="43">
                  <c:v>1891.5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46000">
                    <a:srgbClr val="ED3D3D"/>
                  </a:gs>
                  <a:gs pos="100000">
                    <a:srgbClr val="FF0000"/>
                  </a:gs>
                </a:gsLst>
                <a:lin ang="27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62503592"/>
        <c:axId val="762503984"/>
      </c:stockChart>
      <c:catAx>
        <c:axId val="762503592"/>
        <c:scaling>
          <c:orientation val="maxMin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503984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762503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50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rgbClr val="FFFF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76200</xdr:rowOff>
    </xdr:from>
    <xdr:to>
      <xdr:col>3</xdr:col>
      <xdr:colOff>114215</xdr:colOff>
      <xdr:row>2</xdr:row>
      <xdr:rowOff>161893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2000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29</xdr:col>
      <xdr:colOff>85725</xdr:colOff>
      <xdr:row>1</xdr:row>
      <xdr:rowOff>66675</xdr:rowOff>
    </xdr:from>
    <xdr:to>
      <xdr:col>30</xdr:col>
      <xdr:colOff>180890</xdr:colOff>
      <xdr:row>2</xdr:row>
      <xdr:rowOff>152368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11600" y="190500"/>
          <a:ext cx="676190" cy="257143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15</xdr:row>
      <xdr:rowOff>200026</xdr:rowOff>
    </xdr:from>
    <xdr:to>
      <xdr:col>9</xdr:col>
      <xdr:colOff>333375</xdr:colOff>
      <xdr:row>33</xdr:row>
      <xdr:rowOff>200026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104775</xdr:colOff>
      <xdr:row>16</xdr:row>
      <xdr:rowOff>19050</xdr:rowOff>
    </xdr:from>
    <xdr:to>
      <xdr:col>18</xdr:col>
      <xdr:colOff>571500</xdr:colOff>
      <xdr:row>33</xdr:row>
      <xdr:rowOff>161926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28575</xdr:colOff>
      <xdr:row>16</xdr:row>
      <xdr:rowOff>85725</xdr:rowOff>
    </xdr:from>
    <xdr:to>
      <xdr:col>30</xdr:col>
      <xdr:colOff>533399</xdr:colOff>
      <xdr:row>33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6</xdr:col>
      <xdr:colOff>1818396</xdr:colOff>
      <xdr:row>42</xdr:row>
      <xdr:rowOff>218571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5448300"/>
          <a:ext cx="7028571" cy="40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20</xdr:col>
      <xdr:colOff>483556</xdr:colOff>
      <xdr:row>18</xdr:row>
      <xdr:rowOff>123452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257300"/>
          <a:ext cx="17752381" cy="2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showRowColHeaders="0" tabSelected="1" zoomScaleNormal="100" workbookViewId="0">
      <selection activeCell="W16" sqref="W16"/>
    </sheetView>
  </sheetViews>
  <sheetFormatPr defaultRowHeight="16.5" x14ac:dyDescent="0.3"/>
  <cols>
    <col min="1" max="1" width="3.375" style="1" customWidth="1"/>
    <col min="2" max="31" width="7.625" style="2" customWidth="1"/>
    <col min="32" max="16384" width="9" style="1"/>
  </cols>
  <sheetData>
    <row r="1" spans="2:31" ht="9.75" customHeight="1" x14ac:dyDescent="0.3"/>
    <row r="2" spans="2:31" ht="14.1" customHeight="1" x14ac:dyDescent="0.3">
      <c r="B2" s="40" t="s">
        <v>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2"/>
    </row>
    <row r="3" spans="2:31" ht="14.1" customHeight="1" x14ac:dyDescent="0.3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</row>
    <row r="4" spans="2:31" s="3" customFormat="1" ht="21.75" customHeight="1" x14ac:dyDescent="0.3">
      <c r="B4" s="33" t="str">
        <f>Data!L1</f>
        <v>Direxion Daily Gold Miners Bear 3X</v>
      </c>
      <c r="C4" s="33"/>
      <c r="D4" s="33"/>
      <c r="E4" s="33" t="str">
        <f>Data!L2</f>
        <v>Direxion Jr Gold Miners Index Bear 3X</v>
      </c>
      <c r="F4" s="33"/>
      <c r="G4" s="33"/>
      <c r="H4" s="33" t="str">
        <f>Data!L3</f>
        <v>Direxion Daily Russia Bull 3X Shares</v>
      </c>
      <c r="I4" s="33"/>
      <c r="J4" s="33"/>
      <c r="K4" s="33" t="str">
        <f>Data!L4</f>
        <v>ProShares UltraPro S&amp;P 500</v>
      </c>
      <c r="L4" s="33"/>
      <c r="M4" s="33"/>
      <c r="N4" s="33" t="str">
        <f>Data!L5</f>
        <v>Direxion Daily S&amp;P 500 Bull 3X Shares</v>
      </c>
      <c r="O4" s="33"/>
      <c r="P4" s="33"/>
      <c r="Q4" s="33" t="str">
        <f>Data!L6</f>
        <v>Proshares Ultra QQQ</v>
      </c>
      <c r="R4" s="33"/>
      <c r="S4" s="33"/>
      <c r="T4" s="33" t="str">
        <f>Data!L7</f>
        <v>Direxion Daily Energy Bull 3X Shares</v>
      </c>
      <c r="U4" s="33"/>
      <c r="V4" s="33"/>
      <c r="W4" s="33" t="str">
        <f>Data!L8</f>
        <v>Direxion Daily Financial Bull 3X Shares</v>
      </c>
      <c r="X4" s="33"/>
      <c r="Y4" s="33"/>
      <c r="Z4" s="33" t="str">
        <f>Data!L9</f>
        <v>Northern Oil &amp; Gas, Inc</v>
      </c>
      <c r="AA4" s="33"/>
      <c r="AB4" s="33"/>
      <c r="AC4" s="33" t="str">
        <f>Data!L10</f>
        <v>ProShares Ultra S&amp;P500</v>
      </c>
      <c r="AD4" s="33"/>
      <c r="AE4" s="33"/>
    </row>
    <row r="5" spans="2:31" ht="15.6" customHeight="1" x14ac:dyDescent="0.3">
      <c r="B5" s="34">
        <f>RTD("cqg.rtd", ,"ContractData",Data!K1, "LastQuoteToday",, "T")</f>
        <v>33.25</v>
      </c>
      <c r="C5" s="35"/>
      <c r="D5" s="5" t="s">
        <v>4</v>
      </c>
      <c r="E5" s="34">
        <f>RTD("cqg.rtd", ,"ContractData",Data!K2, "LastQuoteToday",, "T")</f>
        <v>13.35</v>
      </c>
      <c r="F5" s="35"/>
      <c r="G5" s="5" t="s">
        <v>4</v>
      </c>
      <c r="H5" s="34">
        <f>RTD("cqg.rtd", ,"ContractData",Data!K3, "LastQuoteToday",, "T")</f>
        <v>12.74</v>
      </c>
      <c r="I5" s="35"/>
      <c r="J5" s="5" t="s">
        <v>4</v>
      </c>
      <c r="K5" s="34">
        <f>RTD("cqg.rtd", ,"ContractData",Data!K4, "LastQuoteToday",, "T")</f>
        <v>52.52</v>
      </c>
      <c r="L5" s="35"/>
      <c r="M5" s="5" t="s">
        <v>4</v>
      </c>
      <c r="N5" s="34">
        <f>RTD("cqg.rtd", ,"ContractData",Data!K5, "LastQuoteToday",, "T")</f>
        <v>69.5</v>
      </c>
      <c r="O5" s="35"/>
      <c r="P5" s="5" t="s">
        <v>4</v>
      </c>
      <c r="Q5" s="34">
        <f>RTD("cqg.rtd", ,"ContractData",Data!K6, "LastQuoteToday",, "T")</f>
        <v>64.75</v>
      </c>
      <c r="R5" s="35"/>
      <c r="S5" s="5" t="s">
        <v>4</v>
      </c>
      <c r="T5" s="34">
        <f>RTD("cqg.rtd", ,"ContractData",Data!K7, "LastQuoteToday",, "T")</f>
        <v>25.03</v>
      </c>
      <c r="U5" s="35"/>
      <c r="V5" s="5" t="s">
        <v>4</v>
      </c>
      <c r="W5" s="34">
        <f>RTD("cqg.rtd", ,"ContractData",Data!K8, "LastQuoteToday",, "T")</f>
        <v>25.63</v>
      </c>
      <c r="X5" s="35"/>
      <c r="Y5" s="5" t="s">
        <v>4</v>
      </c>
      <c r="Z5" s="34">
        <f>RTD("cqg.rtd", ,"ContractData",Data!K9, "LastQuoteToday",, "T")</f>
        <v>4.8600000000000003</v>
      </c>
      <c r="AA5" s="35"/>
      <c r="AB5" s="5" t="s">
        <v>4</v>
      </c>
      <c r="AC5" s="34">
        <f>RTD("cqg.rtd", ,"ContractData",Data!K10, "LastQuoteToday",, "T")</f>
        <v>55.51</v>
      </c>
      <c r="AD5" s="35"/>
      <c r="AE5" s="5" t="s">
        <v>4</v>
      </c>
    </row>
    <row r="6" spans="2:31" ht="15.6" customHeight="1" x14ac:dyDescent="0.3">
      <c r="B6" s="36"/>
      <c r="C6" s="37"/>
      <c r="D6" s="7">
        <f>RTD("cqg.rtd", ,"ContractData",Data!K1, "NetLastQuoteToday",, "T")</f>
        <v>4.0200000000000005</v>
      </c>
      <c r="E6" s="36"/>
      <c r="F6" s="37"/>
      <c r="G6" s="7">
        <f>RTD("cqg.rtd", ,"ContractData",Data!K2, "NetLastQuoteToday",, "T")</f>
        <v>1.57</v>
      </c>
      <c r="H6" s="36"/>
      <c r="I6" s="37"/>
      <c r="J6" s="7">
        <f>RTD("cqg.rtd", ,"ContractData",Data!K3, "NetLastQuoteToday",, "T")</f>
        <v>0.93</v>
      </c>
      <c r="K6" s="36"/>
      <c r="L6" s="37"/>
      <c r="M6" s="7">
        <f>RTD("cqg.rtd", ,"ContractData",Data!K4, "NetLastQuoteToday",, "T")</f>
        <v>3.68</v>
      </c>
      <c r="N6" s="36"/>
      <c r="O6" s="37"/>
      <c r="P6" s="7">
        <f>RTD("cqg.rtd", ,"ContractData",Data!K5, "NetLastQuoteToday",, "T")</f>
        <v>4.71</v>
      </c>
      <c r="Q6" s="36"/>
      <c r="R6" s="37"/>
      <c r="S6" s="7">
        <f>RTD("cqg.rtd", ,"ContractData",Data!K6, "NetLastQuoteToday",, "T")</f>
        <v>3.96</v>
      </c>
      <c r="T6" s="36"/>
      <c r="U6" s="37"/>
      <c r="V6" s="7">
        <f>RTD("cqg.rtd", ,"ContractData",Data!K7, "NetLastQuoteToday",, "T")</f>
        <v>1.53</v>
      </c>
      <c r="W6" s="36"/>
      <c r="X6" s="37"/>
      <c r="Y6" s="7">
        <f>RTD("cqg.rtd", ,"ContractData",Data!K8, "NetLastQuoteToday",, "T")</f>
        <v>1.55</v>
      </c>
      <c r="Z6" s="36"/>
      <c r="AA6" s="37"/>
      <c r="AB6" s="7">
        <f>RTD("cqg.rtd", ,"ContractData",Data!K9, "NetLastQuoteToday",, "T")</f>
        <v>0.28999999999999998</v>
      </c>
      <c r="AC6" s="36"/>
      <c r="AD6" s="37"/>
      <c r="AE6" s="7">
        <f>RTD("cqg.rtd", ,"ContractData",Data!K10, "NetLastQuoteToday",, "T")</f>
        <v>2.58</v>
      </c>
    </row>
    <row r="7" spans="2:31" x14ac:dyDescent="0.3">
      <c r="B7" s="4" t="s">
        <v>0</v>
      </c>
      <c r="C7" s="6">
        <f>RTD("cqg.rtd", ,"ContractData",Data!K1, "Open",, "T")</f>
        <v>30.830000000000002</v>
      </c>
      <c r="D7" s="5" t="s">
        <v>3</v>
      </c>
      <c r="E7" s="4" t="s">
        <v>0</v>
      </c>
      <c r="F7" s="6">
        <f>RTD("cqg.rtd", ,"ContractData",Data!K2, "Open",, "T")</f>
        <v>12.42</v>
      </c>
      <c r="G7" s="5" t="s">
        <v>3</v>
      </c>
      <c r="H7" s="4" t="s">
        <v>0</v>
      </c>
      <c r="I7" s="6">
        <f>RTD("cqg.rtd", ,"ContractData",Data!K3, "Open",, "T")</f>
        <v>12.5</v>
      </c>
      <c r="J7" s="5" t="s">
        <v>3</v>
      </c>
      <c r="K7" s="4" t="s">
        <v>0</v>
      </c>
      <c r="L7" s="6">
        <f>RTD("cqg.rtd", ,"ContractData",Data!K4, "Open",, "T")</f>
        <v>52.660000000000004</v>
      </c>
      <c r="M7" s="5" t="s">
        <v>3</v>
      </c>
      <c r="N7" s="4" t="s">
        <v>0</v>
      </c>
      <c r="O7" s="6">
        <f>RTD("cqg.rtd", ,"ContractData",Data!K5, "Open",, "T")</f>
        <v>69.86</v>
      </c>
      <c r="P7" s="5" t="s">
        <v>3</v>
      </c>
      <c r="Q7" s="4" t="s">
        <v>0</v>
      </c>
      <c r="R7" s="6">
        <f>RTD("cqg.rtd", ,"ContractData",Data!K6, "Open",, "T")</f>
        <v>64.290000000000006</v>
      </c>
      <c r="S7" s="5" t="s">
        <v>3</v>
      </c>
      <c r="T7" s="4" t="s">
        <v>0</v>
      </c>
      <c r="U7" s="6">
        <f>RTD("cqg.rtd", ,"ContractData",Data!K7, "Open",, "T")</f>
        <v>25.2</v>
      </c>
      <c r="V7" s="5" t="s">
        <v>3</v>
      </c>
      <c r="W7" s="4" t="s">
        <v>0</v>
      </c>
      <c r="X7" s="6">
        <f>RTD("cqg.rtd", ,"ContractData",Data!K8, "Open",, "T")</f>
        <v>26</v>
      </c>
      <c r="Y7" s="5" t="s">
        <v>3</v>
      </c>
      <c r="Z7" s="4" t="s">
        <v>0</v>
      </c>
      <c r="AA7" s="6">
        <f>RTD("cqg.rtd", ,"ContractData",Data!K9, "Open",, "T")</f>
        <v>4.68</v>
      </c>
      <c r="AB7" s="5" t="s">
        <v>3</v>
      </c>
      <c r="AC7" s="4" t="s">
        <v>0</v>
      </c>
      <c r="AD7" s="6">
        <f>RTD("cqg.rtd", ,"ContractData",Data!K10, "Open",, "T")</f>
        <v>55.63</v>
      </c>
      <c r="AE7" s="5" t="s">
        <v>3</v>
      </c>
    </row>
    <row r="8" spans="2:31" x14ac:dyDescent="0.3">
      <c r="B8" s="4" t="s">
        <v>1</v>
      </c>
      <c r="C8" s="6">
        <f>RTD("cqg.rtd", ,"ContractData",Data!K1, "High",, "T")</f>
        <v>34</v>
      </c>
      <c r="D8" s="8">
        <f>RTD("cqg.rtd", ,"ContractData", Data!K1, "PerCentNetLastTrade",, "T")/100</f>
        <v>0.13752993499828942</v>
      </c>
      <c r="E8" s="4" t="s">
        <v>1</v>
      </c>
      <c r="F8" s="6">
        <f>RTD("cqg.rtd", ,"ContractData",Data!K2, "High",, "T")</f>
        <v>13.58</v>
      </c>
      <c r="G8" s="8">
        <f>RTD("cqg.rtd", ,"ContractData", Data!K2, "PerCentNetLastTrade",, "T")/100</f>
        <v>0.13327674023769101</v>
      </c>
      <c r="H8" s="4" t="s">
        <v>1</v>
      </c>
      <c r="I8" s="6">
        <f>RTD("cqg.rtd", ,"ContractData",Data!K3, "High",, "T")</f>
        <v>12.790000000000001</v>
      </c>
      <c r="J8" s="8">
        <f>RTD("cqg.rtd", ,"ContractData", Data!K3, "PerCentNetLastTrade",, "T")/100</f>
        <v>7.8746824724809483E-2</v>
      </c>
      <c r="K8" s="4" t="s">
        <v>1</v>
      </c>
      <c r="L8" s="6">
        <f>RTD("cqg.rtd", ,"ContractData",Data!K4, "High",, "T")</f>
        <v>53.02</v>
      </c>
      <c r="M8" s="8">
        <f>RTD("cqg.rtd", ,"ContractData", Data!K4, "PerCentNetLastTrade",, "T")/100</f>
        <v>7.5348075348075347E-2</v>
      </c>
      <c r="N8" s="4" t="s">
        <v>1</v>
      </c>
      <c r="O8" s="6">
        <f>RTD("cqg.rtd", ,"ContractData",Data!K5, "High",, "T")</f>
        <v>70.180000000000007</v>
      </c>
      <c r="P8" s="8">
        <f>RTD("cqg.rtd", ,"ContractData", Data!K5, "PerCentNetLastTrade",, "T")/100</f>
        <v>7.2696403766013273E-2</v>
      </c>
      <c r="Q8" s="4" t="s">
        <v>1</v>
      </c>
      <c r="R8" s="6">
        <f>RTD("cqg.rtd", ,"ContractData",Data!K6, "High",, "T")</f>
        <v>64.92</v>
      </c>
      <c r="S8" s="8">
        <f>RTD("cqg.rtd", ,"ContractData", Data!K6, "PerCentNetLastTrade",, "T")/100</f>
        <v>6.5142293140319121E-2</v>
      </c>
      <c r="T8" s="4" t="s">
        <v>1</v>
      </c>
      <c r="U8" s="6">
        <f>RTD("cqg.rtd", ,"ContractData",Data!K7, "High",, "T")</f>
        <v>25.64</v>
      </c>
      <c r="V8" s="8">
        <f>RTD("cqg.rtd", ,"ContractData", Data!K7, "PerCentNetLastTrade",, "T")/100</f>
        <v>6.5106382978723398E-2</v>
      </c>
      <c r="W8" s="4" t="s">
        <v>1</v>
      </c>
      <c r="X8" s="6">
        <f>RTD("cqg.rtd", ,"ContractData",Data!K8, "High",, "T")</f>
        <v>26.1</v>
      </c>
      <c r="Y8" s="8">
        <f>RTD("cqg.rtd", ,"ContractData", Data!K8, "PerCentNetLastTrade",, "T")/100</f>
        <v>6.4368770764119607E-2</v>
      </c>
      <c r="Z8" s="4" t="s">
        <v>1</v>
      </c>
      <c r="AA8" s="6">
        <f>RTD("cqg.rtd", ,"ContractData",Data!K9, "High",, "T")</f>
        <v>4.9000000000000004</v>
      </c>
      <c r="AB8" s="8">
        <f>RTD("cqg.rtd", ,"ContractData", Data!K9, "PerCentNetLastTrade",, "T")/100</f>
        <v>6.3457330415754923E-2</v>
      </c>
      <c r="AC8" s="4" t="s">
        <v>1</v>
      </c>
      <c r="AD8" s="6">
        <f>RTD("cqg.rtd", ,"ContractData",Data!K10, "High",, "T")</f>
        <v>55.89</v>
      </c>
      <c r="AE8" s="8">
        <f>RTD("cqg.rtd", ,"ContractData", Data!K10, "PerCentNetLastTrade",, "T")/100</f>
        <v>4.874362365388249E-2</v>
      </c>
    </row>
    <row r="9" spans="2:31" x14ac:dyDescent="0.3">
      <c r="B9" s="4" t="s">
        <v>2</v>
      </c>
      <c r="C9" s="6">
        <f>RTD("cqg.rtd", ,"ContractData",Data!K1, "Low",, "T")</f>
        <v>30.63</v>
      </c>
      <c r="D9" s="9" t="s">
        <v>5</v>
      </c>
      <c r="E9" s="4" t="s">
        <v>2</v>
      </c>
      <c r="F9" s="6">
        <f>RTD("cqg.rtd", ,"ContractData",Data!K2, "Low",, "T")</f>
        <v>12.26</v>
      </c>
      <c r="G9" s="9" t="s">
        <v>5</v>
      </c>
      <c r="H9" s="4" t="s">
        <v>2</v>
      </c>
      <c r="I9" s="6">
        <f>RTD("cqg.rtd", ,"ContractData",Data!K3, "Low",, "T")</f>
        <v>12.22</v>
      </c>
      <c r="J9" s="9" t="s">
        <v>5</v>
      </c>
      <c r="K9" s="4" t="s">
        <v>2</v>
      </c>
      <c r="L9" s="6">
        <f>RTD("cqg.rtd", ,"ContractData",Data!K4, "Low",, "T")</f>
        <v>49.800000000000004</v>
      </c>
      <c r="M9" s="9" t="s">
        <v>5</v>
      </c>
      <c r="N9" s="4" t="s">
        <v>2</v>
      </c>
      <c r="O9" s="6">
        <f>RTD("cqg.rtd", ,"ContractData",Data!K5, "Low",, "T")</f>
        <v>65.94</v>
      </c>
      <c r="P9" s="9" t="s">
        <v>5</v>
      </c>
      <c r="Q9" s="4" t="s">
        <v>2</v>
      </c>
      <c r="R9" s="6">
        <f>RTD("cqg.rtd", ,"ContractData",Data!K6, "Low",, "T")</f>
        <v>61.800000000000004</v>
      </c>
      <c r="S9" s="9" t="s">
        <v>5</v>
      </c>
      <c r="T9" s="4" t="s">
        <v>2</v>
      </c>
      <c r="U9" s="6">
        <f>RTD("cqg.rtd", ,"ContractData",Data!K7, "Low",, "T")</f>
        <v>23.86</v>
      </c>
      <c r="V9" s="9" t="s">
        <v>5</v>
      </c>
      <c r="W9" s="4" t="s">
        <v>2</v>
      </c>
      <c r="X9" s="6">
        <f>RTD("cqg.rtd", ,"ContractData",Data!K8, "Low",, "T")</f>
        <v>24.400000000000002</v>
      </c>
      <c r="Y9" s="9" t="s">
        <v>5</v>
      </c>
      <c r="Z9" s="4" t="s">
        <v>2</v>
      </c>
      <c r="AA9" s="6">
        <f>RTD("cqg.rtd", ,"ContractData",Data!K9, "Low",, "T")</f>
        <v>4.5</v>
      </c>
      <c r="AB9" s="9" t="s">
        <v>5</v>
      </c>
      <c r="AC9" s="4" t="s">
        <v>2</v>
      </c>
      <c r="AD9" s="6">
        <f>RTD("cqg.rtd", ,"ContractData",Data!K10, "Low",, "T")</f>
        <v>53.57</v>
      </c>
      <c r="AE9" s="9" t="s">
        <v>5</v>
      </c>
    </row>
    <row r="10" spans="2:31" ht="21.75" customHeight="1" x14ac:dyDescent="0.3">
      <c r="B10" s="33" t="str">
        <f>Data!L11</f>
        <v>Direxion Daily Small Cap Bull 3X Shares</v>
      </c>
      <c r="C10" s="33"/>
      <c r="D10" s="33"/>
      <c r="E10" s="33" t="str">
        <f>Data!L12</f>
        <v>ProShares UltraShort 20+ Year Treasury</v>
      </c>
      <c r="F10" s="33"/>
      <c r="G10" s="33"/>
      <c r="H10" s="33" t="str">
        <f>Data!L13</f>
        <v>WisdomTree Japan Hedged Equity</v>
      </c>
      <c r="I10" s="33"/>
      <c r="J10" s="33"/>
      <c r="K10" s="33" t="str">
        <f>Data!L14</f>
        <v>PowerShares Exchange-Traded Fund Trust II</v>
      </c>
      <c r="L10" s="33"/>
      <c r="M10" s="33"/>
      <c r="N10" s="33" t="str">
        <f>Data!L15</f>
        <v>Market Vectors Semiconductor</v>
      </c>
      <c r="O10" s="33"/>
      <c r="P10" s="33"/>
      <c r="Q10" s="33" t="str">
        <f>Data!L16</f>
        <v>Technology Sector SPDR Fund</v>
      </c>
      <c r="R10" s="33"/>
      <c r="S10" s="33"/>
      <c r="T10" s="33" t="str">
        <f>Data!L17</f>
        <v>Globalstar Inc.</v>
      </c>
      <c r="U10" s="33"/>
      <c r="V10" s="33"/>
      <c r="W10" s="33" t="str">
        <f>Data!L18</f>
        <v>iShares MSCI Malaysia</v>
      </c>
      <c r="X10" s="33"/>
      <c r="Y10" s="33"/>
      <c r="Z10" s="33" t="str">
        <f>Data!L19</f>
        <v>Market Vectors Oil Services</v>
      </c>
      <c r="AA10" s="33"/>
      <c r="AB10" s="33"/>
      <c r="AC10" s="33" t="str">
        <f>Data!L20</f>
        <v>iShares MSCI Japan</v>
      </c>
      <c r="AD10" s="33"/>
      <c r="AE10" s="33"/>
    </row>
    <row r="11" spans="2:31" ht="15.6" customHeight="1" x14ac:dyDescent="0.3">
      <c r="B11" s="34">
        <f>RTD("cqg.rtd", ,"ContractData",Data!K11, "LastQuoteToday",, "T")</f>
        <v>62.79</v>
      </c>
      <c r="C11" s="35"/>
      <c r="D11" s="5" t="s">
        <v>4</v>
      </c>
      <c r="E11" s="34">
        <f>RTD("cqg.rtd", ,"ContractData",Data!K12, "LastQuoteToday",, "T")</f>
        <v>45.08</v>
      </c>
      <c r="F11" s="35"/>
      <c r="G11" s="5" t="s">
        <v>4</v>
      </c>
      <c r="H11" s="34">
        <f>RTD("cqg.rtd", ,"ContractData",Data!K13, "LastQuoteToday",, "T")</f>
        <v>50.49</v>
      </c>
      <c r="I11" s="35"/>
      <c r="J11" s="5" t="s">
        <v>4</v>
      </c>
      <c r="K11" s="34">
        <f>RTD("cqg.rtd", ,"ContractData",Data!K14, "LastQuoteToday",, "T")</f>
        <v>35.56</v>
      </c>
      <c r="L11" s="35"/>
      <c r="M11" s="5" t="s">
        <v>4</v>
      </c>
      <c r="N11" s="34">
        <f>RTD("cqg.rtd", ,"ContractData",Data!K15, "LastQuoteToday",, "T")</f>
        <v>47.2</v>
      </c>
      <c r="O11" s="35"/>
      <c r="P11" s="5" t="s">
        <v>4</v>
      </c>
      <c r="Q11" s="34">
        <f>RTD("cqg.rtd", ,"ContractData",Data!K16, "LastQuoteToday",, "T")</f>
        <v>38.950000000000003</v>
      </c>
      <c r="R11" s="35"/>
      <c r="S11" s="5" t="s">
        <v>4</v>
      </c>
      <c r="T11" s="34">
        <f>RTD("cqg.rtd", ,"ContractData",Data!K17, "LastQuoteToday",, "T")</f>
        <v>1.6</v>
      </c>
      <c r="U11" s="35"/>
      <c r="V11" s="5" t="s">
        <v>4</v>
      </c>
      <c r="W11" s="34">
        <f>RTD("cqg.rtd", ,"ContractData",Data!K18, "LastQuoteToday",, "T")</f>
        <v>9.82</v>
      </c>
      <c r="X11" s="35"/>
      <c r="Y11" s="5" t="s">
        <v>4</v>
      </c>
      <c r="Z11" s="34">
        <f>RTD("cqg.rtd", ,"ContractData",Data!K19, "LastQuoteToday",, "T")</f>
        <v>27.35</v>
      </c>
      <c r="AA11" s="35"/>
      <c r="AB11" s="5" t="s">
        <v>4</v>
      </c>
      <c r="AC11" s="34">
        <f>RTD("cqg.rtd", ,"ContractData",Data!K20, "LastQuoteToday",, "T")</f>
        <v>11.89</v>
      </c>
      <c r="AD11" s="35"/>
      <c r="AE11" s="5" t="s">
        <v>4</v>
      </c>
    </row>
    <row r="12" spans="2:31" ht="15.6" customHeight="1" x14ac:dyDescent="0.3">
      <c r="B12" s="36"/>
      <c r="C12" s="37"/>
      <c r="D12" s="7">
        <f>RTD("cqg.rtd", ,"ContractData",Data!K11, "NetLastQuoteToday",, "T")</f>
        <v>2.4500000000000002</v>
      </c>
      <c r="E12" s="36"/>
      <c r="F12" s="37"/>
      <c r="G12" s="7">
        <f>RTD("cqg.rtd", ,"ContractData",Data!K12, "NetLastQuoteToday",, "T")</f>
        <v>1.6600000000000001</v>
      </c>
      <c r="H12" s="36"/>
      <c r="I12" s="37"/>
      <c r="J12" s="7">
        <f>RTD("cqg.rtd", ,"ContractData",Data!K13, "NetLastQuoteToday",, "T")</f>
        <v>1.83</v>
      </c>
      <c r="K12" s="36"/>
      <c r="L12" s="37"/>
      <c r="M12" s="7">
        <f>RTD("cqg.rtd", ,"ContractData",Data!K14, "NetLastQuoteToday",, "T")</f>
        <v>1.25</v>
      </c>
      <c r="N12" s="36"/>
      <c r="O12" s="37"/>
      <c r="P12" s="7">
        <f>RTD("cqg.rtd", ,"ContractData",Data!K15, "NetLastQuoteToday",, "T")</f>
        <v>1.54</v>
      </c>
      <c r="Q12" s="36"/>
      <c r="R12" s="37"/>
      <c r="S12" s="7">
        <f>RTD("cqg.rtd", ,"ContractData",Data!K16, "NetLastQuoteToday",, "T")</f>
        <v>1.25</v>
      </c>
      <c r="T12" s="36"/>
      <c r="U12" s="37"/>
      <c r="V12" s="7">
        <f>RTD("cqg.rtd", ,"ContractData",Data!K17, "NetLastQuoteToday",, "T")</f>
        <v>0.05</v>
      </c>
      <c r="W12" s="36"/>
      <c r="X12" s="37"/>
      <c r="Y12" s="7">
        <f>RTD("cqg.rtd", ,"ContractData",Data!K18, "NetLastQuoteToday",, "T")</f>
        <v>0.28999999999999998</v>
      </c>
      <c r="Z12" s="36"/>
      <c r="AA12" s="37"/>
      <c r="AB12" s="7">
        <f>RTD("cqg.rtd", ,"ContractData",Data!K19, "NetLastQuoteToday",, "T")</f>
        <v>0.74</v>
      </c>
      <c r="AC12" s="36"/>
      <c r="AD12" s="37"/>
      <c r="AE12" s="7">
        <f>RTD("cqg.rtd", ,"ContractData",Data!K20, "NetLastQuoteToday",, "T")</f>
        <v>0.32</v>
      </c>
    </row>
    <row r="13" spans="2:31" x14ac:dyDescent="0.3">
      <c r="B13" s="4" t="s">
        <v>0</v>
      </c>
      <c r="C13" s="6">
        <f>RTD("cqg.rtd", ,"ContractData",Data!K11, "Open",, "T")</f>
        <v>63.81</v>
      </c>
      <c r="D13" s="5" t="s">
        <v>3</v>
      </c>
      <c r="E13" s="4" t="s">
        <v>0</v>
      </c>
      <c r="F13" s="6">
        <f>RTD("cqg.rtd", ,"ContractData",Data!K12, "Open",, "T")</f>
        <v>43.96</v>
      </c>
      <c r="G13" s="5" t="s">
        <v>3</v>
      </c>
      <c r="H13" s="4" t="s">
        <v>0</v>
      </c>
      <c r="I13" s="6">
        <f>RTD("cqg.rtd", ,"ContractData",Data!K13, "Open",, "T")</f>
        <v>50.56</v>
      </c>
      <c r="J13" s="5" t="s">
        <v>3</v>
      </c>
      <c r="K13" s="4" t="s">
        <v>0</v>
      </c>
      <c r="L13" s="6">
        <f>RTD("cqg.rtd", ,"ContractData",Data!K14, "Open",, "T")</f>
        <v>35.730000000000004</v>
      </c>
      <c r="M13" s="5" t="s">
        <v>3</v>
      </c>
      <c r="N13" s="4" t="s">
        <v>0</v>
      </c>
      <c r="O13" s="6">
        <f>RTD("cqg.rtd", ,"ContractData",Data!K15, "Open",, "T")</f>
        <v>46.57</v>
      </c>
      <c r="P13" s="5" t="s">
        <v>3</v>
      </c>
      <c r="Q13" s="4" t="s">
        <v>0</v>
      </c>
      <c r="R13" s="6">
        <f>RTD("cqg.rtd", ,"ContractData",Data!K16, "Open",, "T")</f>
        <v>38.450000000000003</v>
      </c>
      <c r="S13" s="5" t="s">
        <v>3</v>
      </c>
      <c r="T13" s="4" t="s">
        <v>0</v>
      </c>
      <c r="U13" s="6">
        <f>RTD("cqg.rtd", ,"ContractData",Data!K17, "Open",, "T")</f>
        <v>1.62</v>
      </c>
      <c r="V13" s="5" t="s">
        <v>3</v>
      </c>
      <c r="W13" s="4" t="s">
        <v>0</v>
      </c>
      <c r="X13" s="6">
        <f>RTD("cqg.rtd", ,"ContractData",Data!K18, "Open",, "T")</f>
        <v>9.84</v>
      </c>
      <c r="Y13" s="5" t="s">
        <v>3</v>
      </c>
      <c r="Z13" s="4" t="s">
        <v>0</v>
      </c>
      <c r="AA13" s="6">
        <f>RTD("cqg.rtd", ,"ContractData",Data!K19, "Open",, "T")</f>
        <v>27.75</v>
      </c>
      <c r="AB13" s="5" t="s">
        <v>3</v>
      </c>
      <c r="AC13" s="4" t="s">
        <v>0</v>
      </c>
      <c r="AD13" s="6">
        <f>RTD("cqg.rtd", ,"ContractData",Data!K20, "Open",, "T")</f>
        <v>11.89</v>
      </c>
      <c r="AE13" s="5" t="s">
        <v>3</v>
      </c>
    </row>
    <row r="14" spans="2:31" x14ac:dyDescent="0.3">
      <c r="B14" s="4" t="s">
        <v>1</v>
      </c>
      <c r="C14" s="6">
        <f>RTD("cqg.rtd", ,"ContractData",Data!K11, "High",, "T")</f>
        <v>64.400000000000006</v>
      </c>
      <c r="D14" s="8">
        <f>RTD("cqg.rtd", ,"ContractData", Data!K11, "PerCentNetLastTrade",, "T")/100</f>
        <v>4.0603248259860794E-2</v>
      </c>
      <c r="E14" s="4" t="s">
        <v>1</v>
      </c>
      <c r="F14" s="6">
        <f>RTD("cqg.rtd", ,"ContractData",Data!K12, "High",, "T")</f>
        <v>45.2</v>
      </c>
      <c r="G14" s="8">
        <f>RTD("cqg.rtd", ,"ContractData", Data!K12, "PerCentNetLastTrade",, "T")/100</f>
        <v>3.8231229847996311E-2</v>
      </c>
      <c r="H14" s="4" t="s">
        <v>1</v>
      </c>
      <c r="I14" s="6">
        <f>RTD("cqg.rtd", ,"ContractData",Data!K13, "High",, "T")</f>
        <v>50.83</v>
      </c>
      <c r="J14" s="8">
        <f>RTD("cqg.rtd", ,"ContractData", Data!K13, "PerCentNetLastTrade",, "T")/100</f>
        <v>3.76078914919852E-2</v>
      </c>
      <c r="K14" s="4" t="s">
        <v>1</v>
      </c>
      <c r="L14" s="6">
        <f>RTD("cqg.rtd", ,"ContractData",Data!K14, "High",, "T")</f>
        <v>35.730000000000004</v>
      </c>
      <c r="M14" s="8">
        <f>RTD("cqg.rtd", ,"ContractData", Data!K14, "PerCentNetLastTrade",, "T")/100</f>
        <v>3.6432526960069954E-2</v>
      </c>
      <c r="N14" s="4" t="s">
        <v>1</v>
      </c>
      <c r="O14" s="6">
        <f>RTD("cqg.rtd", ,"ContractData",Data!K15, "High",, "T")</f>
        <v>47.24</v>
      </c>
      <c r="P14" s="8">
        <f>RTD("cqg.rtd", ,"ContractData", Data!K15, "PerCentNetLastTrade",, "T")/100</f>
        <v>3.37275514673675E-2</v>
      </c>
      <c r="Q14" s="4" t="s">
        <v>1</v>
      </c>
      <c r="R14" s="6">
        <f>RTD("cqg.rtd", ,"ContractData",Data!K16, "High",, "T")</f>
        <v>39</v>
      </c>
      <c r="S14" s="8">
        <f>RTD("cqg.rtd", ,"ContractData", Data!K16, "PerCentNetLastTrade",, "T")/100</f>
        <v>3.3156498673740049E-2</v>
      </c>
      <c r="T14" s="4" t="s">
        <v>1</v>
      </c>
      <c r="U14" s="6">
        <f>RTD("cqg.rtd", ,"ContractData",Data!K17, "High",, "T")</f>
        <v>1.6400000000000001</v>
      </c>
      <c r="V14" s="8">
        <f>RTD("cqg.rtd", ,"ContractData", Data!K17, "PerCentNetLastTrade",, "T")/100</f>
        <v>3.2258064516129031E-2</v>
      </c>
      <c r="W14" s="4" t="s">
        <v>1</v>
      </c>
      <c r="X14" s="6">
        <f>RTD("cqg.rtd", ,"ContractData",Data!K18, "High",, "T")</f>
        <v>9.870000000000001</v>
      </c>
      <c r="Y14" s="8">
        <f>RTD("cqg.rtd", ,"ContractData", Data!K18, "PerCentNetLastTrade",, "T")/100</f>
        <v>3.0430220356768102E-2</v>
      </c>
      <c r="Z14" s="4" t="s">
        <v>1</v>
      </c>
      <c r="AA14" s="6">
        <f>RTD("cqg.rtd", ,"ContractData",Data!K19, "High",, "T")</f>
        <v>28.05</v>
      </c>
      <c r="AB14" s="8">
        <f>RTD("cqg.rtd", ,"ContractData", Data!K19, "PerCentNetLastTrade",, "T")/100</f>
        <v>2.7809094325441562E-2</v>
      </c>
      <c r="AC14" s="4" t="s">
        <v>1</v>
      </c>
      <c r="AD14" s="6">
        <f>RTD("cqg.rtd", ,"ContractData",Data!K20, "High",, "T")</f>
        <v>11.92</v>
      </c>
      <c r="AE14" s="8">
        <f>RTD("cqg.rtd", ,"ContractData", Data!K20, "PerCentNetLastTrade",, "T")/100</f>
        <v>2.765773552290406E-2</v>
      </c>
    </row>
    <row r="15" spans="2:31" x14ac:dyDescent="0.3">
      <c r="B15" s="4" t="s">
        <v>2</v>
      </c>
      <c r="C15" s="6">
        <f>RTD("cqg.rtd", ,"ContractData",Data!K11, "Low",, "T")</f>
        <v>59.85</v>
      </c>
      <c r="D15" s="9" t="s">
        <v>5</v>
      </c>
      <c r="E15" s="4" t="s">
        <v>2</v>
      </c>
      <c r="F15" s="6">
        <f>RTD("cqg.rtd", ,"ContractData",Data!K12, "Low",, "T")</f>
        <v>43.96</v>
      </c>
      <c r="G15" s="9" t="s">
        <v>5</v>
      </c>
      <c r="H15" s="4" t="s">
        <v>2</v>
      </c>
      <c r="I15" s="6">
        <f>RTD("cqg.rtd", ,"ContractData",Data!K13, "Low",, "T")</f>
        <v>49.69</v>
      </c>
      <c r="J15" s="9" t="s">
        <v>5</v>
      </c>
      <c r="K15" s="4" t="s">
        <v>2</v>
      </c>
      <c r="L15" s="6">
        <f>RTD("cqg.rtd", ,"ContractData",Data!K14, "Low",, "T")</f>
        <v>35.04</v>
      </c>
      <c r="M15" s="9" t="s">
        <v>5</v>
      </c>
      <c r="N15" s="4" t="s">
        <v>2</v>
      </c>
      <c r="O15" s="6">
        <f>RTD("cqg.rtd", ,"ContractData",Data!K15, "Low",, "T")</f>
        <v>46.15</v>
      </c>
      <c r="P15" s="9" t="s">
        <v>5</v>
      </c>
      <c r="Q15" s="4" t="s">
        <v>2</v>
      </c>
      <c r="R15" s="6">
        <f>RTD("cqg.rtd", ,"ContractData",Data!K16, "Low",, "T")</f>
        <v>38.119999999999997</v>
      </c>
      <c r="S15" s="9" t="s">
        <v>5</v>
      </c>
      <c r="T15" s="4" t="s">
        <v>2</v>
      </c>
      <c r="U15" s="6">
        <f>RTD("cqg.rtd", ,"ContractData",Data!K17, "Low",, "T")</f>
        <v>1.58</v>
      </c>
      <c r="V15" s="9" t="s">
        <v>5</v>
      </c>
      <c r="W15" s="4" t="s">
        <v>2</v>
      </c>
      <c r="X15" s="6">
        <f>RTD("cqg.rtd", ,"ContractData",Data!K18, "Low",, "T")</f>
        <v>9.7000000000000011</v>
      </c>
      <c r="Y15" s="9" t="s">
        <v>5</v>
      </c>
      <c r="Z15" s="4" t="s">
        <v>2</v>
      </c>
      <c r="AA15" s="6">
        <f>RTD("cqg.rtd", ,"ContractData",Data!K19, "Low",, "T")</f>
        <v>27.05</v>
      </c>
      <c r="AB15" s="9" t="s">
        <v>5</v>
      </c>
      <c r="AC15" s="4" t="s">
        <v>2</v>
      </c>
      <c r="AD15" s="6">
        <f>RTD("cqg.rtd", ,"ContractData",Data!K20, "Low",, "T")</f>
        <v>11.75</v>
      </c>
      <c r="AE15" s="9" t="s">
        <v>5</v>
      </c>
    </row>
    <row r="16" spans="2:31" x14ac:dyDescent="0.3">
      <c r="B16" s="38" t="s">
        <v>18</v>
      </c>
      <c r="C16" s="39"/>
      <c r="D16" s="39"/>
      <c r="E16" s="39"/>
      <c r="F16" s="39"/>
      <c r="G16" s="39"/>
      <c r="H16" s="39"/>
      <c r="I16" s="39"/>
      <c r="J16" s="39"/>
      <c r="K16" s="38" t="s">
        <v>19</v>
      </c>
      <c r="L16" s="39"/>
      <c r="M16" s="39"/>
      <c r="N16" s="39"/>
      <c r="O16" s="39"/>
      <c r="P16" s="39"/>
      <c r="Q16" s="39"/>
      <c r="R16" s="39"/>
      <c r="S16" s="39"/>
      <c r="T16" s="21" t="s">
        <v>6</v>
      </c>
      <c r="U16" s="22" t="s">
        <v>20</v>
      </c>
      <c r="V16" s="21" t="s">
        <v>10</v>
      </c>
      <c r="W16" s="31">
        <v>5</v>
      </c>
      <c r="X16" s="21" t="s">
        <v>0</v>
      </c>
      <c r="Y16" s="19">
        <f>RTD("cqg.rtd", ,"ContractData",U16, "Open",, "T")</f>
        <v>1876</v>
      </c>
      <c r="Z16" s="21" t="s">
        <v>1</v>
      </c>
      <c r="AA16" s="20">
        <f>RTD("cqg.rtd", ,"ContractData",U16, "High",, "T")</f>
        <v>1923.5</v>
      </c>
      <c r="AB16" s="21" t="s">
        <v>2</v>
      </c>
      <c r="AC16" s="20">
        <f>RTD("cqg.rtd", ,"ContractData",U16, "Low",, "T")</f>
        <v>1850.5</v>
      </c>
      <c r="AD16" s="21" t="s">
        <v>9</v>
      </c>
      <c r="AE16" s="20">
        <f>RTD("cqg.rtd", ,"ContractData",U16, "LastQuoteToday",, "T")</f>
        <v>1912</v>
      </c>
    </row>
    <row r="17" spans="1:33" x14ac:dyDescent="0.3">
      <c r="A17" s="15"/>
      <c r="J17" s="12"/>
      <c r="T17" s="16"/>
      <c r="AF17" s="10"/>
      <c r="AG17" s="11"/>
    </row>
    <row r="18" spans="1:33" x14ac:dyDescent="0.3">
      <c r="A18" s="15"/>
      <c r="J18" s="13"/>
      <c r="T18" s="17"/>
      <c r="AF18" s="10"/>
      <c r="AG18" s="11"/>
    </row>
    <row r="19" spans="1:33" x14ac:dyDescent="0.3">
      <c r="A19" s="15"/>
      <c r="J19" s="13"/>
      <c r="T19" s="17"/>
      <c r="AF19" s="10"/>
      <c r="AG19" s="11"/>
    </row>
    <row r="20" spans="1:33" x14ac:dyDescent="0.3">
      <c r="A20" s="15"/>
      <c r="J20" s="13"/>
      <c r="T20" s="17"/>
      <c r="AF20" s="10"/>
      <c r="AG20" s="11"/>
    </row>
    <row r="21" spans="1:33" x14ac:dyDescent="0.3">
      <c r="A21" s="15"/>
      <c r="J21" s="13"/>
      <c r="T21" s="17"/>
      <c r="AF21" s="10"/>
      <c r="AG21" s="11"/>
    </row>
    <row r="22" spans="1:33" x14ac:dyDescent="0.3">
      <c r="A22" s="15"/>
      <c r="J22" s="13"/>
      <c r="T22" s="17"/>
      <c r="AF22" s="10"/>
      <c r="AG22" s="11"/>
    </row>
    <row r="23" spans="1:33" x14ac:dyDescent="0.3">
      <c r="A23" s="15"/>
      <c r="J23" s="13"/>
      <c r="T23" s="17"/>
      <c r="AF23" s="10"/>
      <c r="AG23" s="11"/>
    </row>
    <row r="24" spans="1:33" x14ac:dyDescent="0.3">
      <c r="A24" s="15"/>
      <c r="J24" s="13"/>
      <c r="T24" s="17"/>
      <c r="AF24" s="10"/>
      <c r="AG24" s="11"/>
    </row>
    <row r="25" spans="1:33" x14ac:dyDescent="0.3">
      <c r="A25" s="15"/>
      <c r="J25" s="13"/>
      <c r="T25" s="17"/>
      <c r="AF25" s="10"/>
      <c r="AG25" s="11"/>
    </row>
    <row r="26" spans="1:33" x14ac:dyDescent="0.3">
      <c r="A26" s="15"/>
      <c r="J26" s="13"/>
      <c r="T26" s="17"/>
      <c r="AF26" s="10"/>
      <c r="AG26" s="11"/>
    </row>
    <row r="27" spans="1:33" x14ac:dyDescent="0.3">
      <c r="A27" s="15"/>
      <c r="J27" s="13"/>
      <c r="T27" s="17"/>
      <c r="AF27" s="10"/>
      <c r="AG27" s="11"/>
    </row>
    <row r="28" spans="1:33" x14ac:dyDescent="0.3">
      <c r="A28" s="15"/>
      <c r="J28" s="13"/>
      <c r="T28" s="17"/>
      <c r="AF28" s="10"/>
      <c r="AG28" s="11"/>
    </row>
    <row r="29" spans="1:33" x14ac:dyDescent="0.3">
      <c r="A29" s="15"/>
      <c r="J29" s="13"/>
      <c r="T29" s="17"/>
      <c r="AF29" s="10"/>
      <c r="AG29" s="11"/>
    </row>
    <row r="30" spans="1:33" x14ac:dyDescent="0.3">
      <c r="A30" s="15"/>
      <c r="J30" s="13"/>
      <c r="T30" s="17"/>
      <c r="AF30" s="10"/>
      <c r="AG30" s="11"/>
    </row>
    <row r="31" spans="1:33" x14ac:dyDescent="0.3">
      <c r="A31" s="15"/>
      <c r="J31" s="13"/>
      <c r="T31" s="17"/>
      <c r="AF31" s="10"/>
      <c r="AG31" s="11"/>
    </row>
    <row r="32" spans="1:33" x14ac:dyDescent="0.3">
      <c r="A32" s="15"/>
      <c r="J32" s="13"/>
      <c r="T32" s="17"/>
      <c r="AF32" s="10"/>
      <c r="AG32" s="11"/>
    </row>
    <row r="33" spans="1:33" x14ac:dyDescent="0.3">
      <c r="A33" s="15"/>
      <c r="J33" s="13"/>
      <c r="T33" s="17"/>
      <c r="AF33" s="10"/>
      <c r="AG33" s="11"/>
    </row>
    <row r="34" spans="1:33" x14ac:dyDescent="0.3">
      <c r="A34" s="15"/>
      <c r="J34" s="14"/>
      <c r="T34" s="18"/>
      <c r="AF34" s="10"/>
      <c r="AG34" s="11"/>
    </row>
    <row r="35" spans="1:33" ht="21.75" customHeight="1" x14ac:dyDescent="0.3">
      <c r="B35" s="33" t="str">
        <f>Data!L103</f>
        <v>db X-trackers Harvest CSI 300 China</v>
      </c>
      <c r="C35" s="33"/>
      <c r="D35" s="33"/>
      <c r="E35" s="33" t="str">
        <f>Data!L104</f>
        <v>iShares Silver Trust</v>
      </c>
      <c r="F35" s="33"/>
      <c r="G35" s="33"/>
      <c r="H35" s="33" t="str">
        <f>Data!L105</f>
        <v>ProShares UltraPro Short Russell2000</v>
      </c>
      <c r="I35" s="33"/>
      <c r="J35" s="33"/>
      <c r="K35" s="33" t="str">
        <f>Data!L106</f>
        <v>Direxion Daily Small Cap Bear 3X Shares</v>
      </c>
      <c r="L35" s="33"/>
      <c r="M35" s="33"/>
      <c r="N35" s="33" t="str">
        <f>Data!L107</f>
        <v>Market Vectors Junior Gold Miners</v>
      </c>
      <c r="O35" s="33"/>
      <c r="P35" s="33"/>
      <c r="Q35" s="33" t="str">
        <f>Data!L108</f>
        <v>Market Vectors Gold Miners</v>
      </c>
      <c r="R35" s="33"/>
      <c r="S35" s="33"/>
      <c r="T35" s="33" t="str">
        <f>Data!L109</f>
        <v>New Gold Inc.</v>
      </c>
      <c r="U35" s="33"/>
      <c r="V35" s="33"/>
      <c r="W35" s="33" t="str">
        <f>Data!L110</f>
        <v>ProShares UltraShort S&amp;P500</v>
      </c>
      <c r="X35" s="33"/>
      <c r="Y35" s="33"/>
      <c r="Z35" s="33" t="str">
        <f>Data!L111</f>
        <v>ProShares UltraShort Dow30</v>
      </c>
      <c r="AA35" s="33"/>
      <c r="AB35" s="33"/>
      <c r="AC35" s="33" t="str">
        <f>Data!L112</f>
        <v>iPath S&amp;P 500 VIX Short-Term ETN</v>
      </c>
      <c r="AD35" s="33"/>
      <c r="AE35" s="33"/>
    </row>
    <row r="36" spans="1:33" ht="15.6" customHeight="1" x14ac:dyDescent="0.3">
      <c r="B36" s="34">
        <f>RTD("cqg.rtd", ,"ContractData",Data!K103, "LastQuoteToday",, "T")</f>
        <v>29.34</v>
      </c>
      <c r="C36" s="35"/>
      <c r="D36" s="5" t="s">
        <v>4</v>
      </c>
      <c r="E36" s="34">
        <f>RTD("cqg.rtd", ,"ContractData",Data!K104, "LastQuoteToday",, "T")</f>
        <v>13.5</v>
      </c>
      <c r="F36" s="35"/>
      <c r="G36" s="5" t="s">
        <v>4</v>
      </c>
      <c r="H36" s="34">
        <f>RTD("cqg.rtd", ,"ContractData",Data!K105, "LastQuoteToday",, "T")</f>
        <v>33.880000000000003</v>
      </c>
      <c r="I36" s="35"/>
      <c r="J36" s="5" t="s">
        <v>4</v>
      </c>
      <c r="K36" s="34">
        <f>RTD("cqg.rtd", ,"ContractData",Data!K106, "LastQuoteToday",, "T")</f>
        <v>13.06</v>
      </c>
      <c r="L36" s="35"/>
      <c r="M36" s="5" t="s">
        <v>4</v>
      </c>
      <c r="N36" s="34">
        <f>RTD("cqg.rtd", ,"ContractData",Data!K107, "LastQuoteToday",, "T")</f>
        <v>18.46</v>
      </c>
      <c r="O36" s="35"/>
      <c r="P36" s="5" t="s">
        <v>4</v>
      </c>
      <c r="Q36" s="34">
        <f>RTD("cqg.rtd", ,"ContractData",Data!K108, "LastQuoteToday",, "T")</f>
        <v>13.07</v>
      </c>
      <c r="R36" s="35"/>
      <c r="S36" s="5" t="s">
        <v>4</v>
      </c>
      <c r="T36" s="34">
        <f>RTD("cqg.rtd", ,"ContractData",Data!K109, "LastQuoteToday",, "T")</f>
        <v>1.95</v>
      </c>
      <c r="U36" s="35"/>
      <c r="V36" s="5" t="s">
        <v>4</v>
      </c>
      <c r="W36" s="34">
        <f>RTD("cqg.rtd", ,"ContractData",Data!K110, "LastQuoteToday",, "T")</f>
        <v>23.88</v>
      </c>
      <c r="X36" s="35"/>
      <c r="Y36" s="5" t="s">
        <v>4</v>
      </c>
      <c r="Z36" s="34">
        <f>RTD("cqg.rtd", ,"ContractData",Data!K111, "LastQuoteToday",, "T")</f>
        <v>24.900000000000002</v>
      </c>
      <c r="AA36" s="35"/>
      <c r="AB36" s="5" t="s">
        <v>4</v>
      </c>
      <c r="AC36" s="34">
        <f>RTD("cqg.rtd", ,"ContractData",Data!K112, "LastQuoteToday",, "T")</f>
        <v>25.2</v>
      </c>
      <c r="AD36" s="35"/>
      <c r="AE36" s="5" t="s">
        <v>4</v>
      </c>
    </row>
    <row r="37" spans="1:33" ht="15.6" customHeight="1" x14ac:dyDescent="0.3">
      <c r="B37" s="36"/>
      <c r="C37" s="37"/>
      <c r="D37" s="7">
        <f>RTD("cqg.rtd", ,"ContractData",Data!K103, "NetLastQuoteToday",, "T")</f>
        <v>-0.79</v>
      </c>
      <c r="E37" s="36"/>
      <c r="F37" s="37"/>
      <c r="G37" s="7">
        <f>RTD("cqg.rtd", ,"ContractData",Data!K104, "NetLastQuoteToday",, "T")</f>
        <v>-0.49</v>
      </c>
      <c r="H37" s="36"/>
      <c r="I37" s="37"/>
      <c r="J37" s="7">
        <f>RTD("cqg.rtd", ,"ContractData",Data!K105, "NetLastQuoteToday",, "T")</f>
        <v>-1.46</v>
      </c>
      <c r="K37" s="36"/>
      <c r="L37" s="37"/>
      <c r="M37" s="7">
        <f>RTD("cqg.rtd", ,"ContractData",Data!K106, "NetLastQuoteToday",, "T")</f>
        <v>-0.57999999999999996</v>
      </c>
      <c r="N37" s="36"/>
      <c r="O37" s="37"/>
      <c r="P37" s="7">
        <f>RTD("cqg.rtd", ,"ContractData",Data!K107, "NetLastQuoteToday",, "T")</f>
        <v>-0.84</v>
      </c>
      <c r="Q37" s="36"/>
      <c r="R37" s="37"/>
      <c r="S37" s="7">
        <f>RTD("cqg.rtd", ,"ContractData",Data!K108, "NetLastQuoteToday",, "T")</f>
        <v>-0.6</v>
      </c>
      <c r="T37" s="36"/>
      <c r="U37" s="37"/>
      <c r="V37" s="7">
        <f>RTD("cqg.rtd", ,"ContractData",Data!K109, "NetLastQuoteToday",, "T")</f>
        <v>-0.09</v>
      </c>
      <c r="W37" s="36"/>
      <c r="X37" s="37"/>
      <c r="Y37" s="7">
        <f>RTD("cqg.rtd", ,"ContractData",Data!K110, "NetLastQuoteToday",, "T")</f>
        <v>-1.23</v>
      </c>
      <c r="Z37" s="36"/>
      <c r="AA37" s="37"/>
      <c r="AB37" s="7">
        <f>RTD("cqg.rtd", ,"ContractData",Data!K111, "NetLastQuoteToday",, "T")</f>
        <v>-1.34</v>
      </c>
      <c r="AC37" s="36"/>
      <c r="AD37" s="37"/>
      <c r="AE37" s="7">
        <f>RTD("cqg.rtd", ,"ContractData",Data!K112, "NetLastQuoteToday",, "T")</f>
        <v>-1.3800000000000001</v>
      </c>
    </row>
    <row r="38" spans="1:33" x14ac:dyDescent="0.3">
      <c r="B38" s="4" t="s">
        <v>0</v>
      </c>
      <c r="C38" s="6">
        <f>RTD("cqg.rtd", ,"ContractData",Data!K103, "Open",, "T")</f>
        <v>29.48</v>
      </c>
      <c r="D38" s="5" t="s">
        <v>3</v>
      </c>
      <c r="E38" s="4" t="s">
        <v>0</v>
      </c>
      <c r="F38" s="6">
        <f>RTD("cqg.rtd", ,"ContractData",Data!K104, "Open",, "T")</f>
        <v>13.71</v>
      </c>
      <c r="G38" s="5" t="s">
        <v>3</v>
      </c>
      <c r="H38" s="4" t="s">
        <v>0</v>
      </c>
      <c r="I38" s="6">
        <f>RTD("cqg.rtd", ,"ContractData",Data!K105, "Open",, "T")</f>
        <v>33.29</v>
      </c>
      <c r="J38" s="5" t="s">
        <v>3</v>
      </c>
      <c r="K38" s="4" t="s">
        <v>0</v>
      </c>
      <c r="L38" s="6">
        <f>RTD("cqg.rtd", ,"ContractData",Data!K106, "Open",, "T")</f>
        <v>12.86</v>
      </c>
      <c r="M38" s="5" t="s">
        <v>3</v>
      </c>
      <c r="N38" s="4" t="s">
        <v>0</v>
      </c>
      <c r="O38" s="6">
        <f>RTD("cqg.rtd", ,"ContractData",Data!K107, "Open",, "T")</f>
        <v>18.98</v>
      </c>
      <c r="P38" s="5" t="s">
        <v>3</v>
      </c>
      <c r="Q38" s="4" t="s">
        <v>0</v>
      </c>
      <c r="R38" s="6">
        <f>RTD("cqg.rtd", ,"ContractData",Data!K108, "Open",, "T")</f>
        <v>13.48</v>
      </c>
      <c r="S38" s="5" t="s">
        <v>3</v>
      </c>
      <c r="T38" s="4" t="s">
        <v>0</v>
      </c>
      <c r="U38" s="6">
        <f>RTD("cqg.rtd", ,"ContractData",Data!K109, "Open",, "T")</f>
        <v>2.0100000000000002</v>
      </c>
      <c r="V38" s="5" t="s">
        <v>3</v>
      </c>
      <c r="W38" s="4" t="s">
        <v>0</v>
      </c>
      <c r="X38" s="6">
        <f>RTD("cqg.rtd", ,"ContractData",Data!K110, "Open",, "T")</f>
        <v>23.830000000000002</v>
      </c>
      <c r="Y38" s="5" t="s">
        <v>3</v>
      </c>
      <c r="Z38" s="4" t="s">
        <v>0</v>
      </c>
      <c r="AA38" s="6">
        <f>RTD("cqg.rtd", ,"ContractData",Data!K111, "Open",, "T")</f>
        <v>24.94</v>
      </c>
      <c r="AB38" s="5" t="s">
        <v>3</v>
      </c>
      <c r="AC38" s="4" t="s">
        <v>0</v>
      </c>
      <c r="AD38" s="6">
        <f>RTD("cqg.rtd", ,"ContractData",Data!K112, "Open",, "T")</f>
        <v>24.55</v>
      </c>
      <c r="AE38" s="5" t="s">
        <v>3</v>
      </c>
    </row>
    <row r="39" spans="1:33" x14ac:dyDescent="0.3">
      <c r="B39" s="4" t="s">
        <v>1</v>
      </c>
      <c r="C39" s="6">
        <f>RTD("cqg.rtd", ,"ContractData",Data!K103, "High",, "T")</f>
        <v>29.8</v>
      </c>
      <c r="D39" s="8">
        <f>RTD("cqg.rtd", ,"ContractData", Data!K103, "PerCentNetLastTrade",, "T")/100</f>
        <v>-2.6219714570195819E-2</v>
      </c>
      <c r="E39" s="4" t="s">
        <v>1</v>
      </c>
      <c r="F39" s="6">
        <f>RTD("cqg.rtd", ,"ContractData",Data!K104, "High",, "T")</f>
        <v>13.71</v>
      </c>
      <c r="G39" s="8">
        <f>RTD("cqg.rtd", ,"ContractData", Data!K104, "PerCentNetLastTrade",, "T")/100</f>
        <v>-3.5025017869907075E-2</v>
      </c>
      <c r="H39" s="4" t="s">
        <v>1</v>
      </c>
      <c r="I39" s="6">
        <f>RTD("cqg.rtd", ,"ContractData",Data!K105, "High",, "T")</f>
        <v>35.58</v>
      </c>
      <c r="J39" s="8">
        <f>RTD("cqg.rtd", ,"ContractData", Data!K105, "PerCentNetLastTrade",, "T")/100</f>
        <v>-4.1312959818902095E-2</v>
      </c>
      <c r="K39" s="4" t="s">
        <v>1</v>
      </c>
      <c r="L39" s="6">
        <f>RTD("cqg.rtd", ,"ContractData",Data!K106, "High",, "T")</f>
        <v>13.73</v>
      </c>
      <c r="M39" s="8">
        <f>RTD("cqg.rtd", ,"ContractData", Data!K106, "PerCentNetLastTrade",, "T")/100</f>
        <v>-4.2521994134897358E-2</v>
      </c>
      <c r="N39" s="4" t="s">
        <v>1</v>
      </c>
      <c r="O39" s="6">
        <f>RTD("cqg.rtd", ,"ContractData",Data!K107, "High",, "T")</f>
        <v>19.07</v>
      </c>
      <c r="P39" s="8">
        <f>RTD("cqg.rtd", ,"ContractData", Data!K107, "PerCentNetLastTrade",, "T")/100</f>
        <v>-4.3523316062176166E-2</v>
      </c>
      <c r="Q39" s="4" t="s">
        <v>1</v>
      </c>
      <c r="R39" s="6">
        <f>RTD("cqg.rtd", ,"ContractData",Data!K108, "High",, "T")</f>
        <v>13.49</v>
      </c>
      <c r="S39" s="8">
        <f>RTD("cqg.rtd", ,"ContractData", Data!K108, "PerCentNetLastTrade",, "T")/100</f>
        <v>-4.3891733723482075E-2</v>
      </c>
      <c r="T39" s="4" t="s">
        <v>1</v>
      </c>
      <c r="U39" s="6">
        <f>RTD("cqg.rtd", ,"ContractData",Data!K109, "High",, "T")</f>
        <v>2.04</v>
      </c>
      <c r="V39" s="8">
        <f>RTD("cqg.rtd", ,"ContractData", Data!K109, "PerCentNetLastTrade",, "T")/100</f>
        <v>-4.4117647058823532E-2</v>
      </c>
      <c r="W39" s="4" t="s">
        <v>1</v>
      </c>
      <c r="X39" s="6">
        <f>RTD("cqg.rtd", ,"ContractData",Data!K110, "High",, "T")</f>
        <v>24.830000000000002</v>
      </c>
      <c r="Y39" s="8">
        <f>RTD("cqg.rtd", ,"ContractData", Data!K110, "PerCentNetLastTrade",, "T")/100</f>
        <v>-4.8984468339307051E-2</v>
      </c>
      <c r="Z39" s="4" t="s">
        <v>1</v>
      </c>
      <c r="AA39" s="6">
        <f>RTD("cqg.rtd", ,"ContractData",Data!K111, "High",, "T")</f>
        <v>25.85</v>
      </c>
      <c r="AB39" s="8">
        <f>RTD("cqg.rtd", ,"ContractData", Data!K111, "PerCentNetLastTrade",, "T")/100</f>
        <v>-5.1067073170731704E-2</v>
      </c>
      <c r="AC39" s="4" t="s">
        <v>1</v>
      </c>
      <c r="AD39" s="6">
        <f>RTD("cqg.rtd", ,"ContractData",Data!K112, "High",, "T")</f>
        <v>27.17</v>
      </c>
      <c r="AE39" s="8">
        <f>RTD("cqg.rtd", ,"ContractData", Data!K112, "PerCentNetLastTrade",, "T")/100</f>
        <v>-5.1918735891647853E-2</v>
      </c>
    </row>
    <row r="40" spans="1:33" x14ac:dyDescent="0.3">
      <c r="B40" s="4" t="s">
        <v>2</v>
      </c>
      <c r="C40" s="6">
        <f>RTD("cqg.rtd", ,"ContractData",Data!K103, "Low",, "T")</f>
        <v>28.84</v>
      </c>
      <c r="D40" s="9" t="s">
        <v>5</v>
      </c>
      <c r="E40" s="4" t="s">
        <v>2</v>
      </c>
      <c r="F40" s="6">
        <f>RTD("cqg.rtd", ,"ContractData",Data!K104, "Low",, "T")</f>
        <v>13.35</v>
      </c>
      <c r="G40" s="9" t="s">
        <v>5</v>
      </c>
      <c r="H40" s="4" t="s">
        <v>2</v>
      </c>
      <c r="I40" s="6">
        <f>RTD("cqg.rtd", ,"ContractData",Data!K105, "Low",, "T")</f>
        <v>33</v>
      </c>
      <c r="J40" s="9" t="s">
        <v>5</v>
      </c>
      <c r="K40" s="4" t="s">
        <v>2</v>
      </c>
      <c r="L40" s="6">
        <f>RTD("cqg.rtd", ,"ContractData",Data!K106, "Low",, "T")</f>
        <v>12.71</v>
      </c>
      <c r="M40" s="9" t="s">
        <v>5</v>
      </c>
      <c r="N40" s="4" t="s">
        <v>2</v>
      </c>
      <c r="O40" s="6">
        <f>RTD("cqg.rtd", ,"ContractData",Data!K107, "Low",, "T")</f>
        <v>18.330000000000002</v>
      </c>
      <c r="P40" s="9" t="s">
        <v>5</v>
      </c>
      <c r="Q40" s="4" t="s">
        <v>2</v>
      </c>
      <c r="R40" s="6">
        <f>RTD("cqg.rtd", ,"ContractData",Data!K108, "Low",, "T")</f>
        <v>12.96</v>
      </c>
      <c r="S40" s="9" t="s">
        <v>5</v>
      </c>
      <c r="T40" s="4" t="s">
        <v>2</v>
      </c>
      <c r="U40" s="6">
        <f>RTD("cqg.rtd", ,"ContractData",Data!K109, "Low",, "T")</f>
        <v>1.9000000000000001</v>
      </c>
      <c r="V40" s="9" t="s">
        <v>5</v>
      </c>
      <c r="W40" s="4" t="s">
        <v>2</v>
      </c>
      <c r="X40" s="6">
        <f>RTD("cqg.rtd", ,"ContractData",Data!K110, "Low",, "T")</f>
        <v>23.71</v>
      </c>
      <c r="Y40" s="9" t="s">
        <v>5</v>
      </c>
      <c r="Z40" s="4" t="s">
        <v>2</v>
      </c>
      <c r="AA40" s="6">
        <f>RTD("cqg.rtd", ,"ContractData",Data!K111, "Low",, "T")</f>
        <v>24.73</v>
      </c>
      <c r="AB40" s="9" t="s">
        <v>5</v>
      </c>
      <c r="AC40" s="4" t="s">
        <v>2</v>
      </c>
      <c r="AD40" s="6">
        <f>RTD("cqg.rtd", ,"ContractData",Data!K112, "Low",, "T")</f>
        <v>23.82</v>
      </c>
      <c r="AE40" s="9" t="s">
        <v>5</v>
      </c>
    </row>
    <row r="41" spans="1:33" ht="21.75" customHeight="1" x14ac:dyDescent="0.3">
      <c r="B41" s="33" t="str">
        <f>Data!L113</f>
        <v>Palatin Technologies Inc</v>
      </c>
      <c r="C41" s="33"/>
      <c r="D41" s="33"/>
      <c r="E41" s="33" t="str">
        <f>Data!L114</f>
        <v>ProShares Ultrashort QQQ</v>
      </c>
      <c r="F41" s="33"/>
      <c r="G41" s="33"/>
      <c r="H41" s="33" t="str">
        <f>Data!L115</f>
        <v>Direxion Daily Financial Bear 3X Shares</v>
      </c>
      <c r="I41" s="33"/>
      <c r="J41" s="33"/>
      <c r="K41" s="33" t="str">
        <f>Data!L116</f>
        <v>Direxion Daily S&amp;P 500 Bear 3X Shares</v>
      </c>
      <c r="L41" s="33"/>
      <c r="M41" s="33"/>
      <c r="N41" s="33" t="str">
        <f>Data!L117</f>
        <v>ProShares UltraPro Short S&amp;P 500</v>
      </c>
      <c r="O41" s="33"/>
      <c r="P41" s="33"/>
      <c r="Q41" s="33" t="str">
        <f>Data!L118</f>
        <v>B2Gold Corp.</v>
      </c>
      <c r="R41" s="33"/>
      <c r="S41" s="33"/>
      <c r="T41" s="33" t="str">
        <f>Data!L119</f>
        <v>ProShares Ultra VIX ShortTerm Future</v>
      </c>
      <c r="U41" s="33"/>
      <c r="V41" s="33"/>
      <c r="W41" s="33" t="str">
        <f>Data!L120</f>
        <v>Direxion Jr Gold Miners Index Bull 3X</v>
      </c>
      <c r="X41" s="33"/>
      <c r="Y41" s="33"/>
      <c r="Z41" s="33" t="str">
        <f>Data!L121</f>
        <v>Direxion Daily Gold Miners Bull 3X</v>
      </c>
      <c r="AA41" s="33"/>
      <c r="AB41" s="33"/>
      <c r="AC41" s="33" t="str">
        <f>Data!L122</f>
        <v>American Apparel Inc</v>
      </c>
      <c r="AD41" s="33"/>
      <c r="AE41" s="33"/>
    </row>
    <row r="42" spans="1:33" ht="15.6" customHeight="1" x14ac:dyDescent="0.3">
      <c r="B42" s="34">
        <f>RTD("cqg.rtd", ,"ContractData",Data!K113, "LastQuoteToday",, "T")</f>
        <v>0.85</v>
      </c>
      <c r="C42" s="35"/>
      <c r="D42" s="5" t="s">
        <v>4</v>
      </c>
      <c r="E42" s="34">
        <f>RTD("cqg.rtd", ,"ContractData",Data!K114, "LastQuoteToday",, "T")</f>
        <v>38.380000000000003</v>
      </c>
      <c r="F42" s="35"/>
      <c r="G42" s="5" t="s">
        <v>4</v>
      </c>
      <c r="H42" s="34">
        <f>RTD("cqg.rtd", ,"ContractData",Data!K115, "LastQuoteToday",, "T")</f>
        <v>13.38</v>
      </c>
      <c r="I42" s="35"/>
      <c r="J42" s="5" t="s">
        <v>4</v>
      </c>
      <c r="K42" s="34">
        <f>RTD("cqg.rtd", ,"ContractData",Data!K116, "LastQuoteToday",, "T")</f>
        <v>22.63</v>
      </c>
      <c r="L42" s="35"/>
      <c r="M42" s="5" t="s">
        <v>4</v>
      </c>
      <c r="N42" s="34">
        <f>RTD("cqg.rtd", ,"ContractData",Data!K117, "LastQuoteToday",, "T")</f>
        <v>42.21</v>
      </c>
      <c r="O42" s="35"/>
      <c r="P42" s="5" t="s">
        <v>4</v>
      </c>
      <c r="Q42" s="34">
        <f>RTD("cqg.rtd", ,"ContractData",Data!K118, "LastQuoteToday",, "T")</f>
        <v>1.07</v>
      </c>
      <c r="R42" s="35"/>
      <c r="S42" s="5" t="s">
        <v>4</v>
      </c>
      <c r="T42" s="34">
        <f>RTD("cqg.rtd", ,"ContractData",Data!K119, "LastQuoteToday",, "T")</f>
        <v>59.83</v>
      </c>
      <c r="U42" s="35"/>
      <c r="V42" s="5" t="s">
        <v>4</v>
      </c>
      <c r="W42" s="34">
        <f>RTD("cqg.rtd", ,"ContractData",Data!K120, "LastQuoteToday",, "T")</f>
        <v>6.75</v>
      </c>
      <c r="X42" s="35"/>
      <c r="Y42" s="5" t="s">
        <v>4</v>
      </c>
      <c r="Z42" s="34">
        <f>RTD("cqg.rtd", ,"ContractData",Data!K121, "LastQuoteToday",, "T")</f>
        <v>2.7</v>
      </c>
      <c r="AA42" s="35"/>
      <c r="AB42" s="5" t="s">
        <v>4</v>
      </c>
      <c r="AC42" s="34">
        <f>RTD("cqg.rtd", ,"ContractData",Data!K122, "LastQuoteToday",, "T")</f>
        <v>0.17</v>
      </c>
      <c r="AD42" s="35"/>
      <c r="AE42" s="5" t="s">
        <v>4</v>
      </c>
    </row>
    <row r="43" spans="1:33" ht="15.6" customHeight="1" x14ac:dyDescent="0.3">
      <c r="B43" s="36"/>
      <c r="C43" s="37"/>
      <c r="D43" s="7">
        <f>RTD("cqg.rtd", ,"ContractData",Data!K113, "NetLastQuoteToday",, "T")</f>
        <v>-0.06</v>
      </c>
      <c r="E43" s="36"/>
      <c r="F43" s="37"/>
      <c r="G43" s="7">
        <f>RTD("cqg.rtd", ,"ContractData",Data!K114, "NetLastQuoteToday",, "T")</f>
        <v>-2.73</v>
      </c>
      <c r="H43" s="36"/>
      <c r="I43" s="37"/>
      <c r="J43" s="7">
        <f>RTD("cqg.rtd", ,"ContractData",Data!K115, "NetLastQuoteToday",, "T")</f>
        <v>-1.05</v>
      </c>
      <c r="K43" s="36"/>
      <c r="L43" s="37"/>
      <c r="M43" s="7">
        <f>RTD("cqg.rtd", ,"ContractData",Data!K116, "NetLastQuoteToday",, "T")</f>
        <v>-1.81</v>
      </c>
      <c r="N43" s="36"/>
      <c r="O43" s="37"/>
      <c r="P43" s="7">
        <f>RTD("cqg.rtd", ,"ContractData",Data!K117, "NetLastQuoteToday",, "T")</f>
        <v>-3.44</v>
      </c>
      <c r="Q43" s="36"/>
      <c r="R43" s="37"/>
      <c r="S43" s="7">
        <f>RTD("cqg.rtd", ,"ContractData",Data!K118, "NetLastQuoteToday",, "T")</f>
        <v>-0.1</v>
      </c>
      <c r="T43" s="36"/>
      <c r="U43" s="37"/>
      <c r="V43" s="7">
        <f>RTD("cqg.rtd", ,"ContractData",Data!K119, "NetLastQuoteToday",, "T")</f>
        <v>-6.45</v>
      </c>
      <c r="W43" s="36"/>
      <c r="X43" s="37"/>
      <c r="Y43" s="7">
        <f>RTD("cqg.rtd", ,"ContractData",Data!K120, "NetLastQuoteToday",, "T")</f>
        <v>-1.02</v>
      </c>
      <c r="Z43" s="36"/>
      <c r="AA43" s="37"/>
      <c r="AB43" s="7">
        <f>RTD("cqg.rtd", ,"ContractData",Data!K121, "NetLastQuoteToday",, "T")</f>
        <v>-0.41000000000000003</v>
      </c>
      <c r="AC43" s="36"/>
      <c r="AD43" s="37"/>
      <c r="AE43" s="7">
        <f>RTD("cqg.rtd", ,"ContractData",Data!K122, "NetLastQuoteToday",, "T")</f>
        <v>-0.03</v>
      </c>
    </row>
    <row r="44" spans="1:33" x14ac:dyDescent="0.3">
      <c r="B44" s="4" t="s">
        <v>0</v>
      </c>
      <c r="C44" s="6">
        <f>RTD("cqg.rtd", ,"ContractData",Data!K113, "Open",, "T")</f>
        <v>0.91</v>
      </c>
      <c r="D44" s="5" t="s">
        <v>3</v>
      </c>
      <c r="E44" s="4" t="s">
        <v>0</v>
      </c>
      <c r="F44" s="6">
        <f>RTD("cqg.rtd", ,"ContractData",Data!K114, "Open",, "T")</f>
        <v>38.700000000000003</v>
      </c>
      <c r="G44" s="5" t="s">
        <v>3</v>
      </c>
      <c r="H44" s="4" t="s">
        <v>0</v>
      </c>
      <c r="I44" s="6">
        <f>RTD("cqg.rtd", ,"ContractData",Data!K115, "Open",, "T")</f>
        <v>13.24</v>
      </c>
      <c r="J44" s="5" t="s">
        <v>3</v>
      </c>
      <c r="K44" s="4" t="s">
        <v>0</v>
      </c>
      <c r="L44" s="6">
        <f>RTD("cqg.rtd", ,"ContractData",Data!K116, "Open",, "T")</f>
        <v>22.580000000000002</v>
      </c>
      <c r="M44" s="5" t="s">
        <v>3</v>
      </c>
      <c r="N44" s="4" t="s">
        <v>0</v>
      </c>
      <c r="O44" s="6">
        <f>RTD("cqg.rtd", ,"ContractData",Data!K117, "Open",, "T")</f>
        <v>42.050000000000004</v>
      </c>
      <c r="P44" s="5" t="s">
        <v>3</v>
      </c>
      <c r="Q44" s="4" t="s">
        <v>0</v>
      </c>
      <c r="R44" s="6">
        <f>RTD("cqg.rtd", ,"ContractData",Data!K118, "Open",, "T")</f>
        <v>1.1500000000000001</v>
      </c>
      <c r="S44" s="5" t="s">
        <v>3</v>
      </c>
      <c r="T44" s="4" t="s">
        <v>0</v>
      </c>
      <c r="U44" s="6">
        <f>RTD("cqg.rtd", ,"ContractData",Data!K119, "Open",, "T")</f>
        <v>56.76</v>
      </c>
      <c r="V44" s="5" t="s">
        <v>3</v>
      </c>
      <c r="W44" s="4" t="s">
        <v>0</v>
      </c>
      <c r="X44" s="6">
        <f>RTD("cqg.rtd", ,"ContractData",Data!K120, "Open",, "T")</f>
        <v>7.44</v>
      </c>
      <c r="Y44" s="5" t="s">
        <v>3</v>
      </c>
      <c r="Z44" s="4" t="s">
        <v>0</v>
      </c>
      <c r="AA44" s="6">
        <f>RTD("cqg.rtd", ,"ContractData",Data!K121, "Open",, "T")</f>
        <v>2.99</v>
      </c>
      <c r="AB44" s="5" t="s">
        <v>3</v>
      </c>
      <c r="AC44" s="4" t="s">
        <v>0</v>
      </c>
      <c r="AD44" s="6">
        <f>RTD("cqg.rtd", ,"ContractData",Data!K122, "Open",, "T")</f>
        <v>0.2</v>
      </c>
      <c r="AE44" s="5" t="s">
        <v>3</v>
      </c>
    </row>
    <row r="45" spans="1:33" x14ac:dyDescent="0.3">
      <c r="B45" s="4" t="s">
        <v>1</v>
      </c>
      <c r="C45" s="6">
        <f>RTD("cqg.rtd", ,"ContractData",Data!K113, "High",, "T")</f>
        <v>0.94000000000000006</v>
      </c>
      <c r="D45" s="8">
        <f>RTD("cqg.rtd", ,"ContractData", Data!K113, "PerCentNetLastTrade",, "T")/100</f>
        <v>-6.5934065934065936E-2</v>
      </c>
      <c r="E45" s="4" t="s">
        <v>1</v>
      </c>
      <c r="F45" s="6">
        <f>RTD("cqg.rtd", ,"ContractData",Data!K114, "High",, "T")</f>
        <v>40.380000000000003</v>
      </c>
      <c r="G45" s="8">
        <f>RTD("cqg.rtd", ,"ContractData", Data!K114, "PerCentNetLastTrade",, "T")/100</f>
        <v>-6.640720019459985E-2</v>
      </c>
      <c r="H45" s="4" t="s">
        <v>1</v>
      </c>
      <c r="I45" s="6">
        <f>RTD("cqg.rtd", ,"ContractData",Data!K115, "High",, "T")</f>
        <v>14.120000000000001</v>
      </c>
      <c r="J45" s="8">
        <f>RTD("cqg.rtd", ,"ContractData", Data!K115, "PerCentNetLastTrade",, "T")/100</f>
        <v>-7.2765072765072769E-2</v>
      </c>
      <c r="K45" s="4" t="s">
        <v>1</v>
      </c>
      <c r="L45" s="6">
        <f>RTD("cqg.rtd", ,"ContractData",Data!K116, "High",, "T")</f>
        <v>24.01</v>
      </c>
      <c r="M45" s="8">
        <f>RTD("cqg.rtd", ,"ContractData", Data!K116, "PerCentNetLastTrade",, "T")/100</f>
        <v>-7.4058919803600659E-2</v>
      </c>
      <c r="N45" s="4" t="s">
        <v>1</v>
      </c>
      <c r="O45" s="6">
        <f>RTD("cqg.rtd", ,"ContractData",Data!K117, "High",, "T")</f>
        <v>44.76</v>
      </c>
      <c r="P45" s="8">
        <f>RTD("cqg.rtd", ,"ContractData", Data!K117, "PerCentNetLastTrade",, "T")/100</f>
        <v>-7.5355969331872941E-2</v>
      </c>
      <c r="Q45" s="4" t="s">
        <v>1</v>
      </c>
      <c r="R45" s="6">
        <f>RTD("cqg.rtd", ,"ContractData",Data!K118, "High",, "T")</f>
        <v>1.1500000000000001</v>
      </c>
      <c r="S45" s="8">
        <f>RTD("cqg.rtd", ,"ContractData", Data!K118, "PerCentNetLastTrade",, "T")/100</f>
        <v>-8.5470085470085472E-2</v>
      </c>
      <c r="T45" s="4" t="s">
        <v>1</v>
      </c>
      <c r="U45" s="6">
        <f>RTD("cqg.rtd", ,"ContractData",Data!K119, "High",, "T")</f>
        <v>69.72</v>
      </c>
      <c r="V45" s="8">
        <f>RTD("cqg.rtd", ,"ContractData", Data!K119, "PerCentNetLastTrade",, "T")/100</f>
        <v>-9.7314423657211824E-2</v>
      </c>
      <c r="W45" s="4" t="s">
        <v>1</v>
      </c>
      <c r="X45" s="6">
        <f>RTD("cqg.rtd", ,"ContractData",Data!K120, "High",, "T")</f>
        <v>7.5</v>
      </c>
      <c r="Y45" s="8">
        <f>RTD("cqg.rtd", ,"ContractData", Data!K120, "PerCentNetLastTrade",, "T")/100</f>
        <v>-0.13127413127413129</v>
      </c>
      <c r="Z45" s="4" t="s">
        <v>1</v>
      </c>
      <c r="AA45" s="6">
        <f>RTD("cqg.rtd", ,"ContractData",Data!K121, "High",, "T")</f>
        <v>2.99</v>
      </c>
      <c r="AB45" s="8">
        <f>RTD("cqg.rtd", ,"ContractData", Data!K121, "PerCentNetLastTrade",, "T")/100</f>
        <v>-0.13183279742765275</v>
      </c>
      <c r="AC45" s="4" t="s">
        <v>1</v>
      </c>
      <c r="AD45" s="6">
        <f>RTD("cqg.rtd", ,"ContractData",Data!K122, "High",, "T")</f>
        <v>0.2</v>
      </c>
      <c r="AE45" s="8">
        <f>RTD("cqg.rtd", ,"ContractData", Data!K122, "PerCentNetLastTrade",, "T")/100</f>
        <v>-0.15</v>
      </c>
    </row>
    <row r="46" spans="1:33" x14ac:dyDescent="0.3">
      <c r="B46" s="4" t="s">
        <v>2</v>
      </c>
      <c r="C46" s="6">
        <f>RTD("cqg.rtd", ,"ContractData",Data!K113, "Low",, "T")</f>
        <v>0.81</v>
      </c>
      <c r="D46" s="9" t="s">
        <v>5</v>
      </c>
      <c r="E46" s="4" t="s">
        <v>2</v>
      </c>
      <c r="F46" s="6">
        <f>RTD("cqg.rtd", ,"ContractData",Data!K114, "Low",, "T")</f>
        <v>38.270000000000003</v>
      </c>
      <c r="G46" s="9" t="s">
        <v>5</v>
      </c>
      <c r="H46" s="4" t="s">
        <v>2</v>
      </c>
      <c r="I46" s="6">
        <f>RTD("cqg.rtd", ,"ContractData",Data!K115, "Low",, "T")</f>
        <v>13.11</v>
      </c>
      <c r="J46" s="9" t="s">
        <v>5</v>
      </c>
      <c r="K46" s="4" t="s">
        <v>2</v>
      </c>
      <c r="L46" s="6">
        <f>RTD("cqg.rtd", ,"ContractData",Data!K116, "Low",, "T")</f>
        <v>22.400000000000002</v>
      </c>
      <c r="M46" s="9" t="s">
        <v>5</v>
      </c>
      <c r="N46" s="4" t="s">
        <v>2</v>
      </c>
      <c r="O46" s="6">
        <f>RTD("cqg.rtd", ,"ContractData",Data!K117, "Low",, "T")</f>
        <v>41.74</v>
      </c>
      <c r="P46" s="9" t="s">
        <v>5</v>
      </c>
      <c r="Q46" s="4" t="s">
        <v>2</v>
      </c>
      <c r="R46" s="6">
        <f>RTD("cqg.rtd", ,"ContractData",Data!K118, "Low",, "T")</f>
        <v>1.06</v>
      </c>
      <c r="S46" s="9" t="s">
        <v>5</v>
      </c>
      <c r="T46" s="4" t="s">
        <v>2</v>
      </c>
      <c r="U46" s="6">
        <f>RTD("cqg.rtd", ,"ContractData",Data!K119, "Low",, "T")</f>
        <v>53</v>
      </c>
      <c r="V46" s="9" t="s">
        <v>5</v>
      </c>
      <c r="W46" s="4" t="s">
        <v>2</v>
      </c>
      <c r="X46" s="6">
        <f>RTD("cqg.rtd", ,"ContractData",Data!K120, "Low",, "T")</f>
        <v>6.62</v>
      </c>
      <c r="Y46" s="9" t="s">
        <v>5</v>
      </c>
      <c r="Z46" s="4" t="s">
        <v>2</v>
      </c>
      <c r="AA46" s="6">
        <f>RTD("cqg.rtd", ,"ContractData",Data!K121, "Low",, "T")</f>
        <v>2.61</v>
      </c>
      <c r="AB46" s="9" t="s">
        <v>5</v>
      </c>
      <c r="AC46" s="4" t="s">
        <v>2</v>
      </c>
      <c r="AD46" s="6">
        <f>RTD("cqg.rtd", ,"ContractData",Data!K122, "Low",, "T")</f>
        <v>0.17</v>
      </c>
      <c r="AE46" s="9" t="s">
        <v>5</v>
      </c>
    </row>
    <row r="47" spans="1:33" x14ac:dyDescent="0.3">
      <c r="B47" s="38" t="s">
        <v>8</v>
      </c>
      <c r="C47" s="39"/>
      <c r="D47" s="39"/>
      <c r="E47" s="46" t="s">
        <v>7</v>
      </c>
      <c r="F47" s="46"/>
      <c r="G47" s="47">
        <f>RTD("cqg.rtd", ,"SystemInfo", "Linetime")+1/24</f>
        <v>42242.625069444446</v>
      </c>
      <c r="H47" s="48"/>
      <c r="I47" s="38" t="s">
        <v>15</v>
      </c>
      <c r="J47" s="39"/>
      <c r="K47" s="39"/>
    </row>
  </sheetData>
  <sheetProtection algorithmName="SHA-512" hashValue="jOKzVgD6Qv0cX+anebXXfYIyahkkuF2rHAsHLyksaTGSe1liWf3X5x76pocLRO/JAqRCgutYx2EmZDqIKqvnvg==" saltValue="C5w6i7/XnNHDTg8UTQx0Pg==" spinCount="100000" sheet="1" objects="1" scenarios="1" selectLockedCells="1"/>
  <mergeCells count="87">
    <mergeCell ref="I47:K47"/>
    <mergeCell ref="B47:D47"/>
    <mergeCell ref="E47:F47"/>
    <mergeCell ref="G47:H47"/>
    <mergeCell ref="AC5:AD6"/>
    <mergeCell ref="Z5:AA6"/>
    <mergeCell ref="W5:X6"/>
    <mergeCell ref="T5:U6"/>
    <mergeCell ref="Q5:R6"/>
    <mergeCell ref="N5:O6"/>
    <mergeCell ref="K5:L6"/>
    <mergeCell ref="H5:I6"/>
    <mergeCell ref="E5:F6"/>
    <mergeCell ref="B42:C43"/>
    <mergeCell ref="B10:D10"/>
    <mergeCell ref="B11:C12"/>
    <mergeCell ref="B35:D35"/>
    <mergeCell ref="AC4:AE4"/>
    <mergeCell ref="B2:AE3"/>
    <mergeCell ref="B5:C6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W10:Y10"/>
    <mergeCell ref="W11:X12"/>
    <mergeCell ref="Z10:AB10"/>
    <mergeCell ref="B36:C37"/>
    <mergeCell ref="B41:D41"/>
    <mergeCell ref="AC10:AE10"/>
    <mergeCell ref="AC11:AD12"/>
    <mergeCell ref="E10:G10"/>
    <mergeCell ref="E11:F12"/>
    <mergeCell ref="H10:J10"/>
    <mergeCell ref="H11:I12"/>
    <mergeCell ref="K10:M10"/>
    <mergeCell ref="K11:L12"/>
    <mergeCell ref="N10:P10"/>
    <mergeCell ref="N11:O12"/>
    <mergeCell ref="Q10:S10"/>
    <mergeCell ref="Q11:R12"/>
    <mergeCell ref="T10:V10"/>
    <mergeCell ref="T11:U12"/>
    <mergeCell ref="Z11:AA12"/>
    <mergeCell ref="B16:J16"/>
    <mergeCell ref="K16:S16"/>
    <mergeCell ref="E41:G41"/>
    <mergeCell ref="E42:F43"/>
    <mergeCell ref="H35:J35"/>
    <mergeCell ref="H36:I37"/>
    <mergeCell ref="H41:J41"/>
    <mergeCell ref="H42:I43"/>
    <mergeCell ref="E35:G35"/>
    <mergeCell ref="E36:F37"/>
    <mergeCell ref="K41:M41"/>
    <mergeCell ref="K42:L43"/>
    <mergeCell ref="N35:P35"/>
    <mergeCell ref="N36:O37"/>
    <mergeCell ref="N41:P41"/>
    <mergeCell ref="N42:O43"/>
    <mergeCell ref="K35:M35"/>
    <mergeCell ref="K36:L37"/>
    <mergeCell ref="Q41:S41"/>
    <mergeCell ref="Q42:R43"/>
    <mergeCell ref="T35:V35"/>
    <mergeCell ref="T36:U37"/>
    <mergeCell ref="T41:V41"/>
    <mergeCell ref="T42:U43"/>
    <mergeCell ref="Q35:S35"/>
    <mergeCell ref="Q36:R37"/>
    <mergeCell ref="AC35:AE35"/>
    <mergeCell ref="AC36:AD37"/>
    <mergeCell ref="AC41:AE41"/>
    <mergeCell ref="AC42:AD43"/>
    <mergeCell ref="W36:X37"/>
    <mergeCell ref="W41:Y41"/>
    <mergeCell ref="W42:X43"/>
    <mergeCell ref="Z35:AB35"/>
    <mergeCell ref="Z36:AA37"/>
    <mergeCell ref="Z41:AB41"/>
    <mergeCell ref="Z42:AA43"/>
    <mergeCell ref="W35:Y3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E668AB29-9C91-429A-8F75-62F20D83ED23}">
            <xm:f>Data!$Q$1=1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9" id="{94F4D32C-38E7-4A59-AD81-A93417074228}">
            <xm:f>Data!$Q$11=1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38" id="{C5D78C01-2DF4-4D9C-9EEF-87950716923A}">
            <xm:f>Data!$Q$103=1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37" id="{EE9C5FC0-952D-4123-864F-5453508C4A68}">
            <xm:f>Data!$Q$113=1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36" id="{68805C17-6746-40A8-B7D1-E433DC8E693C}">
            <xm:f>Data!$Q$10=1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AE9</xm:sqref>
        </x14:conditionalFormatting>
        <x14:conditionalFormatting xmlns:xm="http://schemas.microsoft.com/office/excel/2006/main">
          <x14:cfRule type="expression" priority="35" id="{98E46D19-A031-44F6-9FDC-6E5AB142F84E}">
            <xm:f>Data!$Q$20=1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AE15</xm:sqref>
        </x14:conditionalFormatting>
        <x14:conditionalFormatting xmlns:xm="http://schemas.microsoft.com/office/excel/2006/main">
          <x14:cfRule type="expression" priority="34" id="{77D14F5E-78AF-4045-9EE0-4EA0D4E19260}">
            <xm:f>Data!$Q$2=1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33" id="{D2A04ABF-3B35-4DE8-A123-763FDB03AE93}">
            <xm:f>Data!$Q$12=1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32" id="{06A6AA40-BCF2-4F04-A617-649815E8BCE2}">
            <xm:f>Data!$Q$3=1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1" id="{64C725A7-41A7-4A11-8D1C-6A8CF791DC5C}">
            <xm:f>Data!$Q$13=1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0" id="{07EAE2A4-E7ED-4118-B708-4A6287DEBF6E}">
            <xm:f>Data!$Q$4=1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29" id="{DE08032C-FAB9-44F5-AECA-85ADC73995F5}">
            <xm:f>Data!$Q$14=1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M15</xm:sqref>
        </x14:conditionalFormatting>
        <x14:conditionalFormatting xmlns:xm="http://schemas.microsoft.com/office/excel/2006/main">
          <x14:cfRule type="expression" priority="28" id="{1FCAC74A-A7A5-4947-808B-85B65B097665}">
            <xm:f>Data!$Q$5=1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P9</xm:sqref>
        </x14:conditionalFormatting>
        <x14:conditionalFormatting xmlns:xm="http://schemas.microsoft.com/office/excel/2006/main">
          <x14:cfRule type="expression" priority="27" id="{E61136BB-D1B6-41AC-995F-C08A65498F39}">
            <xm:f>Data!$Q$15=1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P15</xm:sqref>
        </x14:conditionalFormatting>
        <x14:conditionalFormatting xmlns:xm="http://schemas.microsoft.com/office/excel/2006/main">
          <x14:cfRule type="expression" priority="26" id="{00208FFA-57BD-4A06-9B8C-0C034B0B4E78}">
            <xm:f>Data!$Q$6=1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S9</xm:sqref>
        </x14:conditionalFormatting>
        <x14:conditionalFormatting xmlns:xm="http://schemas.microsoft.com/office/excel/2006/main">
          <x14:cfRule type="expression" priority="25" id="{F89CE458-CC2D-4E08-AB5B-6D0F88CD7960}">
            <xm:f>Data!$Q$16=1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S15</xm:sqref>
        </x14:conditionalFormatting>
        <x14:conditionalFormatting xmlns:xm="http://schemas.microsoft.com/office/excel/2006/main">
          <x14:cfRule type="expression" priority="24" id="{8DF30BF4-C133-493A-9888-34B0136988AF}">
            <xm:f>Data!$Q$7=1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V9</xm:sqref>
        </x14:conditionalFormatting>
        <x14:conditionalFormatting xmlns:xm="http://schemas.microsoft.com/office/excel/2006/main">
          <x14:cfRule type="expression" priority="23" id="{1E4BEBAC-5C22-402F-93F8-BE0DAE02C069}">
            <xm:f>Data!$Q$17=1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V15</xm:sqref>
        </x14:conditionalFormatting>
        <x14:conditionalFormatting xmlns:xm="http://schemas.microsoft.com/office/excel/2006/main">
          <x14:cfRule type="expression" priority="22" id="{C61AD83E-DDD3-4EB8-BD4A-82E27A913447}">
            <xm:f>Data!$Q$8=1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Y9</xm:sqref>
        </x14:conditionalFormatting>
        <x14:conditionalFormatting xmlns:xm="http://schemas.microsoft.com/office/excel/2006/main">
          <x14:cfRule type="expression" priority="21" id="{0B111A4F-BCDF-44DC-B56E-3C62D2537F84}">
            <xm:f>Data!$Q$18=1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Y15</xm:sqref>
        </x14:conditionalFormatting>
        <x14:conditionalFormatting xmlns:xm="http://schemas.microsoft.com/office/excel/2006/main">
          <x14:cfRule type="expression" priority="20" id="{2A1CED4D-96A1-4125-B3F9-9CBD25E8D69F}">
            <xm:f>Data!$Q$9=1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AB9</xm:sqref>
        </x14:conditionalFormatting>
        <x14:conditionalFormatting xmlns:xm="http://schemas.microsoft.com/office/excel/2006/main">
          <x14:cfRule type="expression" priority="19" id="{5B212551-F9DB-4C4D-97C0-FECC64860597}">
            <xm:f>Data!$Q$19=1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AB15</xm:sqref>
        </x14:conditionalFormatting>
        <x14:conditionalFormatting xmlns:xm="http://schemas.microsoft.com/office/excel/2006/main">
          <x14:cfRule type="expression" priority="18" id="{0AFC4FB9-68EE-483D-A7D6-FAA61E6E4F03}">
            <xm:f>Data!$Q$104=1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G40</xm:sqref>
        </x14:conditionalFormatting>
        <x14:conditionalFormatting xmlns:xm="http://schemas.microsoft.com/office/excel/2006/main">
          <x14:cfRule type="expression" priority="17" id="{DE7CC1C0-27D4-4D0D-9670-1177BFCF573A}">
            <xm:f>Data!$Q$114=1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G46</xm:sqref>
        </x14:conditionalFormatting>
        <x14:conditionalFormatting xmlns:xm="http://schemas.microsoft.com/office/excel/2006/main">
          <x14:cfRule type="expression" priority="16" id="{0B85F720-BF54-48D0-A800-2CD02536938C}">
            <xm:f>Data!$Q$105=1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15" id="{1A26D17D-8516-440A-B379-24E757AA1ADE}">
            <xm:f>Data!$Q$115=1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14" id="{0AC75DDD-F944-4F0D-9FB9-A88EDC06213F}">
            <xm:f>Data!$Q$106=1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M40</xm:sqref>
        </x14:conditionalFormatting>
        <x14:conditionalFormatting xmlns:xm="http://schemas.microsoft.com/office/excel/2006/main">
          <x14:cfRule type="expression" priority="13" id="{8DB7DAD9-2219-467C-A492-8098F333F417}">
            <xm:f>Data!$Q$116=1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M46</xm:sqref>
        </x14:conditionalFormatting>
        <x14:conditionalFormatting xmlns:xm="http://schemas.microsoft.com/office/excel/2006/main">
          <x14:cfRule type="expression" priority="12" id="{30BC2DF0-2DB0-4B11-8E32-9262733E9F8F}">
            <xm:f>Data!$Q$107=1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P40</xm:sqref>
        </x14:conditionalFormatting>
        <x14:conditionalFormatting xmlns:xm="http://schemas.microsoft.com/office/excel/2006/main">
          <x14:cfRule type="expression" priority="11" id="{AB1A1F97-A200-4D79-BFAE-7B8C2FAED1B3}">
            <xm:f>Data!$Q$117=1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10" id="{BD9563B2-C8EB-4E51-B065-F0D2958F3F89}">
            <xm:f>Data!$Q$108=1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S40</xm:sqref>
        </x14:conditionalFormatting>
        <x14:conditionalFormatting xmlns:xm="http://schemas.microsoft.com/office/excel/2006/main">
          <x14:cfRule type="expression" priority="9" id="{6F3A9DD5-7DDA-40D9-8544-D8267CD8526A}">
            <xm:f>Data!$Q$118=1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8" id="{85EC5350-A15E-4A2E-86A3-FE955E3D52E2}">
            <xm:f>Data!$Q$109=1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V40</xm:sqref>
        </x14:conditionalFormatting>
        <x14:conditionalFormatting xmlns:xm="http://schemas.microsoft.com/office/excel/2006/main">
          <x14:cfRule type="expression" priority="7" id="{A36913AB-1FAC-4963-A9DF-EBAFCD0C0F00}">
            <xm:f>Data!$Q$119=1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V46</xm:sqref>
        </x14:conditionalFormatting>
        <x14:conditionalFormatting xmlns:xm="http://schemas.microsoft.com/office/excel/2006/main">
          <x14:cfRule type="expression" priority="6" id="{529D1E11-69F1-4A5C-9670-EEBA6329CFCC}">
            <xm:f>Data!$Q$110=1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Y40</xm:sqref>
        </x14:conditionalFormatting>
        <x14:conditionalFormatting xmlns:xm="http://schemas.microsoft.com/office/excel/2006/main">
          <x14:cfRule type="expression" priority="5" id="{5B7959D7-CFFD-4ED0-9218-1528498410E8}">
            <xm:f>Data!$Q$120=1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Y46</xm:sqref>
        </x14:conditionalFormatting>
        <x14:conditionalFormatting xmlns:xm="http://schemas.microsoft.com/office/excel/2006/main">
          <x14:cfRule type="expression" priority="4" id="{9990C279-BFB7-4AD2-A21A-D048BC215547}">
            <xm:f>Data!$Q$111=1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AB40</xm:sqref>
        </x14:conditionalFormatting>
        <x14:conditionalFormatting xmlns:xm="http://schemas.microsoft.com/office/excel/2006/main">
          <x14:cfRule type="expression" priority="3" id="{428F410C-9F6C-41BB-8CEE-AA8002ABDA2E}">
            <xm:f>Data!$Q$121=1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AB46</xm:sqref>
        </x14:conditionalFormatting>
        <x14:conditionalFormatting xmlns:xm="http://schemas.microsoft.com/office/excel/2006/main">
          <x14:cfRule type="expression" priority="2" id="{FD3ABE36-B14A-40CB-9195-6E342D727E4B}">
            <xm:f>Data!$Q$112=1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AE40</xm:sqref>
        </x14:conditionalFormatting>
        <x14:conditionalFormatting xmlns:xm="http://schemas.microsoft.com/office/excel/2006/main">
          <x14:cfRule type="expression" priority="1" id="{1FE1365E-E907-480D-9C91-9DC9A3C51026}">
            <xm:f>Data!$Q$122=1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28"/>
  <sheetViews>
    <sheetView showRowColHeaders="0" workbookViewId="0">
      <selection activeCell="B7" sqref="B7"/>
    </sheetView>
  </sheetViews>
  <sheetFormatPr defaultRowHeight="16.5" x14ac:dyDescent="0.3"/>
  <cols>
    <col min="1" max="1" width="9" style="29"/>
    <col min="2" max="2" width="14.625" style="29" customWidth="1"/>
    <col min="3" max="3" width="47.375" style="29" customWidth="1"/>
    <col min="4" max="4" width="9" style="29"/>
    <col min="5" max="5" width="12.875" style="29" customWidth="1"/>
    <col min="6" max="6" width="55.5" style="29" customWidth="1"/>
    <col min="7" max="7" width="41.25" style="29" customWidth="1"/>
    <col min="8" max="16384" width="9" style="29"/>
  </cols>
  <sheetData>
    <row r="3" spans="2:5" x14ac:dyDescent="0.3">
      <c r="B3" s="29" t="s">
        <v>16</v>
      </c>
    </row>
    <row r="5" spans="2:5" x14ac:dyDescent="0.3">
      <c r="E5" s="29" t="s">
        <v>13</v>
      </c>
    </row>
    <row r="6" spans="2:5" x14ac:dyDescent="0.3">
      <c r="B6" s="30" t="s">
        <v>11</v>
      </c>
      <c r="C6" s="30" t="s">
        <v>12</v>
      </c>
    </row>
    <row r="7" spans="2:5" ht="18.75" x14ac:dyDescent="0.3">
      <c r="B7" s="32" t="s">
        <v>21</v>
      </c>
      <c r="C7" s="30" t="str">
        <f>RTD("cqg.rtd", ,"ContractData",B7, "LongDescription",, "T")</f>
        <v>SPDR S&amp;P 500 ETF Trust</v>
      </c>
    </row>
    <row r="8" spans="2:5" ht="18.75" x14ac:dyDescent="0.3">
      <c r="B8" s="32" t="s">
        <v>22</v>
      </c>
      <c r="C8" s="30" t="str">
        <f>RTD("cqg.rtd", ,"ContractData",B8, "LongDescription",, "T")</f>
        <v>Market Vectors Gold Miners ETF</v>
      </c>
    </row>
    <row r="9" spans="2:5" ht="18.75" x14ac:dyDescent="0.3">
      <c r="B9" s="32" t="s">
        <v>23</v>
      </c>
      <c r="C9" s="30" t="str">
        <f>RTD("cqg.rtd", ,"ContractData",B9, "LongDescription",, "T")</f>
        <v>iShares MSCI Emerging Markets ETF</v>
      </c>
    </row>
    <row r="10" spans="2:5" ht="18.75" x14ac:dyDescent="0.3">
      <c r="B10" s="32" t="s">
        <v>24</v>
      </c>
      <c r="C10" s="30" t="str">
        <f>RTD("cqg.rtd", ,"ContractData",B10, "LongDescription",, "T")</f>
        <v>iPath S&amp;P 500 VIX Short-Term ETN</v>
      </c>
    </row>
    <row r="11" spans="2:5" ht="18.75" x14ac:dyDescent="0.3">
      <c r="B11" s="32" t="s">
        <v>25</v>
      </c>
      <c r="C11" s="30" t="str">
        <f>RTD("cqg.rtd", ,"ContractData",B11, "LongDescription",, "T")</f>
        <v>Direxion Daily Gold Miners Bull 3X</v>
      </c>
    </row>
    <row r="12" spans="2:5" ht="18.75" x14ac:dyDescent="0.3">
      <c r="B12" s="32" t="s">
        <v>26</v>
      </c>
      <c r="C12" s="30" t="str">
        <f>RTD("cqg.rtd", ,"ContractData",B12, "LongDescription",, "T")</f>
        <v>iShares MSCI Japan ETF</v>
      </c>
    </row>
    <row r="13" spans="2:5" ht="18.75" x14ac:dyDescent="0.3">
      <c r="B13" s="32" t="s">
        <v>27</v>
      </c>
      <c r="C13" s="30" t="str">
        <f>RTD("cqg.rtd", ,"ContractData",B13, "LongDescription",, "T")</f>
        <v>The Financial SPDR</v>
      </c>
    </row>
    <row r="14" spans="2:5" ht="18.75" x14ac:dyDescent="0.3">
      <c r="B14" s="32" t="s">
        <v>28</v>
      </c>
      <c r="C14" s="30" t="str">
        <f>RTD("cqg.rtd", ,"ContractData",B14, "LongDescription",, "T")</f>
        <v>iShares Russell 2000 ETF</v>
      </c>
    </row>
    <row r="15" spans="2:5" ht="18.75" x14ac:dyDescent="0.3">
      <c r="B15" s="32" t="s">
        <v>29</v>
      </c>
      <c r="C15" s="30" t="str">
        <f>RTD("cqg.rtd", ,"ContractData",B15, "LongDescription",, "T")</f>
        <v>United States Oil Fund</v>
      </c>
    </row>
    <row r="16" spans="2:5" ht="18.75" x14ac:dyDescent="0.3">
      <c r="B16" s="32" t="s">
        <v>30</v>
      </c>
      <c r="C16" s="30" t="str">
        <f>RTD("cqg.rtd", ,"ContractData",B16, "LongDescription",, "T")</f>
        <v>VelocityShares 3x Inverse NG ETN</v>
      </c>
    </row>
    <row r="17" spans="2:5" ht="18.75" x14ac:dyDescent="0.3">
      <c r="B17" s="32" t="s">
        <v>31</v>
      </c>
      <c r="C17" s="30" t="str">
        <f>RTD("cqg.rtd", ,"ContractData",B17, "LongDescription",, "T")</f>
        <v>iShares China Large-Cap ETF</v>
      </c>
    </row>
    <row r="18" spans="2:5" ht="18.75" x14ac:dyDescent="0.3">
      <c r="B18" s="32" t="s">
        <v>32</v>
      </c>
      <c r="C18" s="30" t="str">
        <f>RTD("cqg.rtd", ,"ContractData",B18, "LongDescription",, "T")</f>
        <v>iShares MSCI Germany ETF</v>
      </c>
    </row>
    <row r="19" spans="2:5" ht="18.75" x14ac:dyDescent="0.3">
      <c r="B19" s="32" t="s">
        <v>33</v>
      </c>
      <c r="C19" s="30" t="str">
        <f>RTD("cqg.rtd", ,"ContractData",B19, "LongDescription",, "T")</f>
        <v>iShares U.S. Real Estate ETF</v>
      </c>
    </row>
    <row r="20" spans="2:5" ht="18.75" x14ac:dyDescent="0.3">
      <c r="B20" s="32" t="s">
        <v>34</v>
      </c>
      <c r="C20" s="30" t="str">
        <f>RTD("cqg.rtd", ,"ContractData",B20, "LongDescription",, "T")</f>
        <v>Market Vectors Junior Gold Miners ETF</v>
      </c>
    </row>
    <row r="21" spans="2:5" ht="18.75" x14ac:dyDescent="0.3">
      <c r="B21" s="32" t="s">
        <v>35</v>
      </c>
      <c r="C21" s="30" t="str">
        <f>RTD("cqg.rtd", ,"ContractData",B21, "LongDescription",, "T")</f>
        <v>Vanguard FTSE Emerging Markets ETF</v>
      </c>
    </row>
    <row r="22" spans="2:5" ht="18.75" x14ac:dyDescent="0.3">
      <c r="B22" s="32" t="s">
        <v>36</v>
      </c>
      <c r="C22" s="30" t="str">
        <f>RTD("cqg.rtd", ,"ContractData",B22, "LongDescription",, "T")</f>
        <v>iShares MSCI Brazil Capped ETF</v>
      </c>
    </row>
    <row r="23" spans="2:5" ht="18.75" x14ac:dyDescent="0.3">
      <c r="B23" s="32" t="s">
        <v>37</v>
      </c>
      <c r="C23" s="30" t="str">
        <f>RTD("cqg.rtd", ,"ContractData",B23, "LongDescription",, "T")</f>
        <v>Direxion Daily Small Cap Bear 3X Shares</v>
      </c>
    </row>
    <row r="24" spans="2:5" ht="18.75" x14ac:dyDescent="0.3">
      <c r="B24" s="32" t="s">
        <v>38</v>
      </c>
      <c r="C24" s="30" t="str">
        <f>RTD("cqg.rtd", ,"ContractData",B24, "LongDescription",, "T")</f>
        <v>The Energy SPDR</v>
      </c>
      <c r="E24" s="29" t="s">
        <v>14</v>
      </c>
    </row>
    <row r="25" spans="2:5" ht="18.75" x14ac:dyDescent="0.3">
      <c r="B25" s="32" t="s">
        <v>39</v>
      </c>
      <c r="C25" s="30" t="str">
        <f>RTD("cqg.rtd", ,"ContractData",B25, "LongDescription",, "T")</f>
        <v>ProShares Ultra VIX ShortTerm Future ETF</v>
      </c>
    </row>
    <row r="26" spans="2:5" ht="18.75" x14ac:dyDescent="0.3">
      <c r="B26" s="32" t="s">
        <v>40</v>
      </c>
      <c r="C26" s="30" t="str">
        <f>RTD("cqg.rtd", ,"ContractData",B26, "LongDescription",, "T")</f>
        <v>Utilities Sector SPDR Fund</v>
      </c>
    </row>
    <row r="27" spans="2:5" ht="18.75" x14ac:dyDescent="0.3">
      <c r="B27" s="32" t="s">
        <v>41</v>
      </c>
      <c r="C27" s="30" t="str">
        <f>RTD("cqg.rtd", ,"ContractData",B27, "LongDescription",, "T")</f>
        <v>Market Vectors Russia</v>
      </c>
    </row>
    <row r="28" spans="2:5" ht="18.75" x14ac:dyDescent="0.3">
      <c r="B28" s="32" t="s">
        <v>42</v>
      </c>
      <c r="C28" s="30" t="str">
        <f>RTD("cqg.rtd", ,"ContractData",B28, "LongDescription",, "T")</f>
        <v>iShares MSCI EAFE ETF</v>
      </c>
    </row>
    <row r="29" spans="2:5" ht="18.75" x14ac:dyDescent="0.3">
      <c r="B29" s="32" t="s">
        <v>43</v>
      </c>
      <c r="C29" s="30" t="str">
        <f>RTD("cqg.rtd", ,"ContractData",B29, "LongDescription",, "T")</f>
        <v>iShares 20+ Year Treasury Bond ETF</v>
      </c>
    </row>
    <row r="30" spans="2:5" ht="18.75" x14ac:dyDescent="0.3">
      <c r="B30" s="32" t="s">
        <v>44</v>
      </c>
      <c r="C30" s="30" t="str">
        <f>RTD("cqg.rtd", ,"ContractData",B30, "LongDescription",, "T")</f>
        <v>iShares MSCI Taiwan ETF</v>
      </c>
    </row>
    <row r="31" spans="2:5" ht="18.75" x14ac:dyDescent="0.3">
      <c r="B31" s="32" t="s">
        <v>45</v>
      </c>
      <c r="C31" s="30" t="str">
        <f>RTD("cqg.rtd", ,"ContractData",B31, "LongDescription",, "T")</f>
        <v>ProShares UltraShort S&amp;P500</v>
      </c>
    </row>
    <row r="32" spans="2:5" ht="18.75" x14ac:dyDescent="0.3">
      <c r="B32" s="32" t="s">
        <v>46</v>
      </c>
      <c r="C32" s="30" t="str">
        <f>RTD("cqg.rtd", ,"ContractData",B32, "LongDescription",, "T")</f>
        <v>SPDR S&amp;P Oil &amp; Gas E&amp;P ETF</v>
      </c>
    </row>
    <row r="33" spans="2:3" ht="18.75" x14ac:dyDescent="0.3">
      <c r="B33" s="32" t="s">
        <v>47</v>
      </c>
      <c r="C33" s="30" t="str">
        <f>RTD("cqg.rtd", ,"ContractData",B33, "LongDescription",, "T")</f>
        <v>Market Vectors Oil Services ETF</v>
      </c>
    </row>
    <row r="34" spans="2:3" ht="18.75" x14ac:dyDescent="0.3">
      <c r="B34" s="32" t="s">
        <v>48</v>
      </c>
      <c r="C34" s="30" t="str">
        <f>RTD("cqg.rtd", ,"ContractData",B34, "LongDescription",, "T")</f>
        <v>SPDR Barclays High Yield Bond ETF</v>
      </c>
    </row>
    <row r="35" spans="2:3" ht="18.75" x14ac:dyDescent="0.3">
      <c r="B35" s="32" t="s">
        <v>49</v>
      </c>
      <c r="C35" s="30" t="str">
        <f>RTD("cqg.rtd", ,"ContractData",B35, "LongDescription",, "T")</f>
        <v>SPDR S&amp;P Bank ETF</v>
      </c>
    </row>
    <row r="36" spans="2:3" ht="18.75" x14ac:dyDescent="0.3">
      <c r="B36" s="32" t="s">
        <v>50</v>
      </c>
      <c r="C36" s="30" t="str">
        <f>RTD("cqg.rtd", ,"ContractData",B36, "LongDescription",, "T")</f>
        <v>Health Care Select Sector SPDR</v>
      </c>
    </row>
    <row r="37" spans="2:3" ht="18.75" x14ac:dyDescent="0.3">
      <c r="B37" s="32" t="s">
        <v>51</v>
      </c>
      <c r="C37" s="30" t="str">
        <f>RTD("cqg.rtd", ,"ContractData",B37, "LongDescription",, "T")</f>
        <v>SPDR Gold Trust</v>
      </c>
    </row>
    <row r="38" spans="2:3" ht="18.75" x14ac:dyDescent="0.3">
      <c r="B38" s="32" t="s">
        <v>52</v>
      </c>
      <c r="C38" s="30" t="str">
        <f>RTD("cqg.rtd", ,"ContractData",B38, "LongDescription",, "T")</f>
        <v>ProShares UltraPro Short S&amp;P 500 ETF</v>
      </c>
    </row>
    <row r="39" spans="2:3" ht="18.75" x14ac:dyDescent="0.3">
      <c r="B39" s="32" t="s">
        <v>53</v>
      </c>
      <c r="C39" s="30" t="str">
        <f>RTD("cqg.rtd", ,"ContractData",B39, "LongDescription",, "T")</f>
        <v>ProShares Ultra BLoomberg Crude Oil</v>
      </c>
    </row>
    <row r="40" spans="2:3" ht="18.75" x14ac:dyDescent="0.3">
      <c r="B40" s="32" t="s">
        <v>54</v>
      </c>
      <c r="C40" s="30" t="str">
        <f>RTD("cqg.rtd", ,"ContractData",B40, "LongDescription",, "T")</f>
        <v>Technology Sector SPDR Fund</v>
      </c>
    </row>
    <row r="41" spans="2:3" ht="18.75" x14ac:dyDescent="0.3">
      <c r="B41" s="32" t="s">
        <v>55</v>
      </c>
      <c r="C41" s="30" t="str">
        <f>RTD("cqg.rtd", ,"ContractData",B41, "LongDescription",, "T")</f>
        <v>Industrial Select Sector SPDR</v>
      </c>
    </row>
    <row r="42" spans="2:3" ht="18.75" x14ac:dyDescent="0.3">
      <c r="B42" s="32" t="s">
        <v>56</v>
      </c>
      <c r="C42" s="30" t="str">
        <f>RTD("cqg.rtd", ,"ContractData",B42, "LongDescription",, "T")</f>
        <v>Direxion Jr Gold Miners Index Bull 3X</v>
      </c>
    </row>
    <row r="43" spans="2:3" ht="18.75" x14ac:dyDescent="0.3">
      <c r="B43" s="32" t="s">
        <v>57</v>
      </c>
      <c r="C43" s="30" t="str">
        <f>RTD("cqg.rtd", ,"ContractData",B43, "LongDescription",, "T")</f>
        <v>iPath S&amp;P GSCI Crude Oil TR Index ETN</v>
      </c>
    </row>
    <row r="44" spans="2:3" ht="18.75" x14ac:dyDescent="0.3">
      <c r="B44" s="32" t="s">
        <v>58</v>
      </c>
      <c r="C44" s="30" t="str">
        <f>RTD("cqg.rtd", ,"ContractData",B44, "LongDescription",, "T")</f>
        <v>Consumer Staples Select Sect. SPDR (ETF)</v>
      </c>
    </row>
    <row r="45" spans="2:3" ht="18.75" x14ac:dyDescent="0.3">
      <c r="B45" s="32" t="s">
        <v>59</v>
      </c>
      <c r="C45" s="30" t="str">
        <f>RTD("cqg.rtd", ,"ContractData",B45, "LongDescription",, "T")</f>
        <v>Direxion Daily Gold Miners Bear 3X</v>
      </c>
    </row>
    <row r="46" spans="2:3" ht="18.75" x14ac:dyDescent="0.3">
      <c r="B46" s="32" t="s">
        <v>60</v>
      </c>
      <c r="C46" s="30" t="str">
        <f>RTD("cqg.rtd", ,"ContractData",B46, "LongDescription",, "T")</f>
        <v>United States Natural Gas Fund</v>
      </c>
    </row>
    <row r="47" spans="2:3" ht="18.75" x14ac:dyDescent="0.3">
      <c r="B47" s="32" t="s">
        <v>61</v>
      </c>
      <c r="C47" s="30" t="str">
        <f>RTD("cqg.rtd", ,"ContractData",B47, "LongDescription",, "T")</f>
        <v>WisdomTree Japan Hedged Equity</v>
      </c>
    </row>
    <row r="48" spans="2:3" ht="18.75" x14ac:dyDescent="0.3">
      <c r="B48" s="32" t="s">
        <v>62</v>
      </c>
      <c r="C48" s="30" t="str">
        <f>RTD("cqg.rtd", ,"ContractData",B48, "LongDescription",, "T")</f>
        <v>Vanguard FTSE Developed Markets ETF</v>
      </c>
    </row>
    <row r="49" spans="2:3" ht="18.75" x14ac:dyDescent="0.3">
      <c r="B49" s="32" t="s">
        <v>63</v>
      </c>
      <c r="C49" s="30" t="str">
        <f>RTD("cqg.rtd", ,"ContractData",B49, "LongDescription",, "T")</f>
        <v>Short S&amp;P500</v>
      </c>
    </row>
    <row r="50" spans="2:3" ht="18.75" x14ac:dyDescent="0.3">
      <c r="B50" s="32" t="s">
        <v>64</v>
      </c>
      <c r="C50" s="30" t="str">
        <f>RTD("cqg.rtd", ,"ContractData",B50, "LongDescription",, "T")</f>
        <v>Consumer Discretionary Select SectorSPDR</v>
      </c>
    </row>
    <row r="51" spans="2:3" ht="18.75" x14ac:dyDescent="0.3">
      <c r="B51" s="32" t="s">
        <v>65</v>
      </c>
      <c r="C51" s="30" t="str">
        <f>RTD("cqg.rtd", ,"ContractData",B51, "LongDescription",, "T")</f>
        <v>SPDR S&amp;P Regional Banking ETF</v>
      </c>
    </row>
    <row r="52" spans="2:3" ht="18.75" x14ac:dyDescent="0.3">
      <c r="B52" s="32" t="s">
        <v>66</v>
      </c>
      <c r="C52" s="30" t="str">
        <f>RTD("cqg.rtd", ,"ContractData",B52, "LongDescription",, "T")</f>
        <v>iShares iBoxx $ HighYield Corporate Bond</v>
      </c>
    </row>
    <row r="53" spans="2:3" ht="18.75" x14ac:dyDescent="0.3">
      <c r="B53" s="32" t="s">
        <v>67</v>
      </c>
      <c r="C53" s="30" t="str">
        <f>RTD("cqg.rtd", ,"ContractData",B53, "LongDescription",, "T")</f>
        <v>Direxion Daily Small Cap Bull 3X Shares</v>
      </c>
    </row>
    <row r="54" spans="2:3" ht="18.75" x14ac:dyDescent="0.3">
      <c r="B54" s="32" t="s">
        <v>68</v>
      </c>
      <c r="C54" s="30" t="str">
        <f>RTD("cqg.rtd", ,"ContractData",B54, "LongDescription",, "T")</f>
        <v>SPDR Dow Jones Industrial Avg ETF Trust</v>
      </c>
    </row>
    <row r="55" spans="2:3" ht="18.75" x14ac:dyDescent="0.3">
      <c r="B55" s="32" t="s">
        <v>69</v>
      </c>
      <c r="C55" s="30" t="str">
        <f>RTD("cqg.rtd", ,"ContractData",B55, "LongDescription",, "T")</f>
        <v>Direxion Jr Gold Miners Index Bear 3X</v>
      </c>
    </row>
    <row r="56" spans="2:3" ht="18.75" x14ac:dyDescent="0.3">
      <c r="B56" s="32" t="s">
        <v>70</v>
      </c>
      <c r="C56" s="30" t="str">
        <f>RTD("cqg.rtd", ,"ContractData",B56, "LongDescription",, "T")</f>
        <v>Alerian MLP ETF</v>
      </c>
    </row>
    <row r="57" spans="2:3" ht="18.75" x14ac:dyDescent="0.3">
      <c r="B57" s="32" t="s">
        <v>71</v>
      </c>
      <c r="C57" s="30" t="str">
        <f>RTD("cqg.rtd", ,"ContractData",B57, "LongDescription",, "T")</f>
        <v>New Gold Inc.</v>
      </c>
    </row>
    <row r="58" spans="2:3" ht="18.75" x14ac:dyDescent="0.3">
      <c r="B58" s="32" t="s">
        <v>72</v>
      </c>
      <c r="C58" s="30" t="str">
        <f>RTD("cqg.rtd", ,"ContractData",B58, "LongDescription",, "T")</f>
        <v>SPDR S&amp;P Homebuilders ETF</v>
      </c>
    </row>
    <row r="59" spans="2:3" ht="18.75" x14ac:dyDescent="0.3">
      <c r="B59" s="32" t="s">
        <v>73</v>
      </c>
      <c r="C59" s="30" t="str">
        <f>RTD("cqg.rtd", ,"ContractData",B59, "LongDescription",, "T")</f>
        <v>iShares MSCI Malaysia ETF</v>
      </c>
    </row>
    <row r="60" spans="2:3" ht="18.75" x14ac:dyDescent="0.3">
      <c r="B60" s="32" t="s">
        <v>74</v>
      </c>
      <c r="C60" s="30" t="str">
        <f>RTD("cqg.rtd", ,"ContractData",B60, "LongDescription",, "T")</f>
        <v>WisdomTree Europe Hedged Equity Fund</v>
      </c>
    </row>
    <row r="61" spans="2:3" ht="18.75" x14ac:dyDescent="0.3">
      <c r="B61" s="32" t="s">
        <v>75</v>
      </c>
      <c r="C61" s="30" t="str">
        <f>RTD("cqg.rtd", ,"ContractData",B61, "LongDescription",, "T")</f>
        <v>iShares U.S. Home Construction ETF</v>
      </c>
    </row>
    <row r="62" spans="2:3" ht="18.75" x14ac:dyDescent="0.3">
      <c r="B62" s="32" t="s">
        <v>76</v>
      </c>
      <c r="C62" s="30" t="str">
        <f>RTD("cqg.rtd", ,"ContractData",B62, "LongDescription",, "T")</f>
        <v>Direxion Daily S&amp;P 500 Bear 3X Shares</v>
      </c>
    </row>
    <row r="63" spans="2:3" ht="18.75" x14ac:dyDescent="0.3">
      <c r="B63" s="32" t="s">
        <v>77</v>
      </c>
      <c r="C63" s="30" t="str">
        <f>RTD("cqg.rtd", ,"ContractData",B63, "LongDescription",, "T")</f>
        <v>iShares iBoxx $ Grade Corporate Bond</v>
      </c>
    </row>
    <row r="64" spans="2:3" ht="18.75" x14ac:dyDescent="0.3">
      <c r="B64" s="32" t="s">
        <v>78</v>
      </c>
      <c r="C64" s="30" t="str">
        <f>RTD("cqg.rtd", ,"ContractData",B64, "LongDescription",, "T")</f>
        <v>SPDR S&amp;P Metals &amp; Mining ETF</v>
      </c>
    </row>
    <row r="65" spans="2:3" ht="18.75" x14ac:dyDescent="0.3">
      <c r="B65" s="32" t="s">
        <v>79</v>
      </c>
      <c r="C65" s="30" t="str">
        <f>RTD("cqg.rtd", ,"ContractData",B65, "LongDescription",, "T")</f>
        <v>db-X MSCI EAFE Hedged Equity</v>
      </c>
    </row>
    <row r="66" spans="2:3" ht="18.75" x14ac:dyDescent="0.3">
      <c r="B66" s="32" t="s">
        <v>80</v>
      </c>
      <c r="C66" s="30" t="str">
        <f>RTD("cqg.rtd", ,"ContractData",B66, "LongDescription",, "T")</f>
        <v>Market Vectors Semiconductor ETF</v>
      </c>
    </row>
    <row r="67" spans="2:3" ht="18.75" x14ac:dyDescent="0.3">
      <c r="B67" s="32" t="s">
        <v>81</v>
      </c>
      <c r="C67" s="30" t="str">
        <f>RTD("cqg.rtd", ,"ContractData",B67, "LongDescription",, "T")</f>
        <v>Vanguard MSCI Europe ETF</v>
      </c>
    </row>
    <row r="68" spans="2:3" ht="18.75" x14ac:dyDescent="0.3">
      <c r="B68" s="32" t="s">
        <v>82</v>
      </c>
      <c r="C68" s="30" t="str">
        <f>RTD("cqg.rtd", ,"ContractData",B68, "LongDescription",, "T")</f>
        <v>Vanguard REIT Index VIPERs</v>
      </c>
    </row>
    <row r="69" spans="2:3" ht="18.75" x14ac:dyDescent="0.3">
      <c r="B69" s="32" t="s">
        <v>83</v>
      </c>
      <c r="C69" s="30" t="str">
        <f>RTD("cqg.rtd", ,"ContractData",B69, "LongDescription",, "T")</f>
        <v>Globalstar Inc.</v>
      </c>
    </row>
    <row r="70" spans="2:3" ht="18.75" x14ac:dyDescent="0.3">
      <c r="B70" s="32" t="s">
        <v>84</v>
      </c>
      <c r="C70" s="30" t="str">
        <f>RTD("cqg.rtd", ,"ContractData",B70, "LongDescription",, "T")</f>
        <v>ProShares Ultra S&amp;P500</v>
      </c>
    </row>
    <row r="71" spans="2:3" ht="18.75" x14ac:dyDescent="0.3">
      <c r="B71" s="32" t="s">
        <v>85</v>
      </c>
      <c r="C71" s="30" t="str">
        <f>RTD("cqg.rtd", ,"ContractData",B71, "LongDescription",, "T")</f>
        <v>WisdomTree India Earnings Fund</v>
      </c>
    </row>
    <row r="72" spans="2:3" ht="18.75" x14ac:dyDescent="0.3">
      <c r="B72" s="32" t="s">
        <v>86</v>
      </c>
      <c r="C72" s="30" t="str">
        <f>RTD("cqg.rtd", ,"ContractData",B72, "LongDescription",, "T")</f>
        <v>iShares Core MSCI Emerging Markets ETF</v>
      </c>
    </row>
    <row r="73" spans="2:3" ht="18.75" x14ac:dyDescent="0.3">
      <c r="B73" s="32" t="s">
        <v>87</v>
      </c>
      <c r="C73" s="30" t="str">
        <f>RTD("cqg.rtd", ,"ContractData",B73, "LongDescription",, "T")</f>
        <v>ProShares Ultrashort QQQ</v>
      </c>
    </row>
    <row r="74" spans="2:3" ht="18.75" x14ac:dyDescent="0.3">
      <c r="B74" s="32" t="s">
        <v>88</v>
      </c>
      <c r="C74" s="30" t="str">
        <f>RTD("cqg.rtd", ,"ContractData",B74, "LongDescription",, "T")</f>
        <v>ProShares UltraPro S&amp;P 500</v>
      </c>
    </row>
    <row r="75" spans="2:3" ht="18.75" x14ac:dyDescent="0.3">
      <c r="B75" s="32" t="s">
        <v>89</v>
      </c>
      <c r="C75" s="30" t="str">
        <f>RTD("cqg.rtd", ,"ContractData",B75, "LongDescription",, "T")</f>
        <v>Materials Select Sector SPDR</v>
      </c>
    </row>
    <row r="76" spans="2:3" ht="18.75" x14ac:dyDescent="0.3">
      <c r="B76" s="32" t="s">
        <v>90</v>
      </c>
      <c r="C76" s="30" t="str">
        <f>RTD("cqg.rtd", ,"ContractData",B76, "LongDescription",, "T")</f>
        <v>B2Gold Corp.</v>
      </c>
    </row>
    <row r="77" spans="2:3" ht="18.75" x14ac:dyDescent="0.3">
      <c r="B77" s="32" t="s">
        <v>91</v>
      </c>
      <c r="C77" s="30" t="str">
        <f>RTD("cqg.rtd", ,"ContractData",B77, "LongDescription",, "T")</f>
        <v>Cheniere Energy Inc</v>
      </c>
    </row>
    <row r="78" spans="2:3" ht="18.75" x14ac:dyDescent="0.3">
      <c r="B78" s="32" t="s">
        <v>92</v>
      </c>
      <c r="C78" s="30" t="str">
        <f>RTD("cqg.rtd", ,"ContractData",B78, "LongDescription",, "T")</f>
        <v>iShares Core S&amp;P 500 ETF</v>
      </c>
    </row>
    <row r="79" spans="2:3" ht="18.75" x14ac:dyDescent="0.3">
      <c r="B79" s="32" t="s">
        <v>93</v>
      </c>
      <c r="C79" s="30" t="str">
        <f>RTD("cqg.rtd", ,"ContractData",B79, "LongDescription",, "T")</f>
        <v>iShares Silver Trust</v>
      </c>
    </row>
    <row r="80" spans="2:3" ht="18.75" x14ac:dyDescent="0.3">
      <c r="B80" s="32" t="s">
        <v>94</v>
      </c>
      <c r="C80" s="30" t="str">
        <f>RTD("cqg.rtd", ,"ContractData",B80, "LongDescription",, "T")</f>
        <v>Direxion Daily Financial Bull 3X Shares</v>
      </c>
    </row>
    <row r="81" spans="2:3" ht="18.75" x14ac:dyDescent="0.3">
      <c r="B81" s="32" t="s">
        <v>95</v>
      </c>
      <c r="C81" s="30" t="str">
        <f>RTD("cqg.rtd", ,"ContractData",B81, "LongDescription",, "T")</f>
        <v>Palatin Technologies Inc</v>
      </c>
    </row>
    <row r="82" spans="2:3" ht="18.75" x14ac:dyDescent="0.3">
      <c r="B82" s="32" t="s">
        <v>96</v>
      </c>
      <c r="C82" s="30" t="str">
        <f>RTD("cqg.rtd", ,"ContractData",B82, "LongDescription",, "T")</f>
        <v>iShares MSCI EMU ETF</v>
      </c>
    </row>
    <row r="83" spans="2:3" ht="18.75" x14ac:dyDescent="0.3">
      <c r="B83" s="32" t="s">
        <v>97</v>
      </c>
      <c r="C83" s="30" t="str">
        <f>RTD("cqg.rtd", ,"ContractData",B83, "LongDescription",, "T")</f>
        <v>iShares MSCI Hong Kong ETF</v>
      </c>
    </row>
    <row r="84" spans="2:3" ht="18.75" x14ac:dyDescent="0.3">
      <c r="B84" s="32" t="s">
        <v>98</v>
      </c>
      <c r="C84" s="30" t="str">
        <f>RTD("cqg.rtd", ,"ContractData",B84, "LongDescription",, "T")</f>
        <v>iShares MSCI South Korea Capped ETF</v>
      </c>
    </row>
    <row r="85" spans="2:3" ht="18.75" x14ac:dyDescent="0.3">
      <c r="B85" s="32" t="s">
        <v>99</v>
      </c>
      <c r="C85" s="30" t="str">
        <f>RTD("cqg.rtd", ,"ContractData",B85, "LongDescription",, "T")</f>
        <v>Vanguard S&amp;P 500 ETF</v>
      </c>
    </row>
    <row r="86" spans="2:3" ht="18.75" x14ac:dyDescent="0.3">
      <c r="B86" s="32" t="s">
        <v>100</v>
      </c>
      <c r="C86" s="30" t="str">
        <f>RTD("cqg.rtd", ,"ContractData",B86, "LongDescription",, "T")</f>
        <v>ProShares UltraShort 20+ Year Treasury</v>
      </c>
    </row>
    <row r="87" spans="2:3" ht="18.75" x14ac:dyDescent="0.3">
      <c r="B87" s="32" t="s">
        <v>101</v>
      </c>
      <c r="C87" s="30" t="str">
        <f>RTD("cqg.rtd", ,"ContractData",B87, "LongDescription",, "T")</f>
        <v>SPDR S&amp;P Retail ETF</v>
      </c>
    </row>
    <row r="88" spans="2:3" ht="18.75" x14ac:dyDescent="0.3">
      <c r="B88" s="32" t="s">
        <v>102</v>
      </c>
      <c r="C88" s="30" t="str">
        <f>RTD("cqg.rtd", ,"ContractData",B88, "LongDescription",, "T")</f>
        <v>PowerShares India Portfolio</v>
      </c>
    </row>
    <row r="89" spans="2:3" ht="18.75" x14ac:dyDescent="0.3">
      <c r="B89" s="32" t="s">
        <v>103</v>
      </c>
      <c r="C89" s="30" t="str">
        <f>RTD("cqg.rtd", ,"ContractData",B89, "LongDescription",, "T")</f>
        <v>PowerShares DB Commodity Index Tracking</v>
      </c>
    </row>
    <row r="90" spans="2:3" ht="18.75" x14ac:dyDescent="0.3">
      <c r="B90" s="32" t="s">
        <v>104</v>
      </c>
      <c r="C90" s="30" t="str">
        <f>RTD("cqg.rtd", ,"ContractData",B90, "LongDescription",, "T")</f>
        <v>db X-trackers Harvest CSI 300 China ETF</v>
      </c>
    </row>
    <row r="91" spans="2:3" ht="18.75" x14ac:dyDescent="0.3">
      <c r="B91" s="32" t="s">
        <v>105</v>
      </c>
      <c r="C91" s="30" t="str">
        <f>RTD("cqg.rtd", ,"ContractData",B91, "LongDescription",, "T")</f>
        <v>SPDR EURO STOXX 50 ETF</v>
      </c>
    </row>
    <row r="92" spans="2:3" ht="18.75" x14ac:dyDescent="0.3">
      <c r="B92" s="32" t="s">
        <v>106</v>
      </c>
      <c r="C92" s="30" t="str">
        <f>RTD("cqg.rtd", ,"ContractData",B92, "LongDescription",, "T")</f>
        <v>Vanguard Total Stock Market ETF</v>
      </c>
    </row>
    <row r="93" spans="2:3" ht="18.75" x14ac:dyDescent="0.3">
      <c r="B93" s="32" t="s">
        <v>107</v>
      </c>
      <c r="C93" s="30" t="str">
        <f>RTD("cqg.rtd", ,"ContractData",B93, "LongDescription",, "T")</f>
        <v>iShares MSCI Australia ETF</v>
      </c>
    </row>
    <row r="94" spans="2:3" ht="18.75" x14ac:dyDescent="0.3">
      <c r="B94" s="32" t="s">
        <v>108</v>
      </c>
      <c r="C94" s="30" t="str">
        <f>RTD("cqg.rtd", ,"ContractData",B94, "LongDescription",, "T")</f>
        <v>iShares MSCI United Kingdom ETF</v>
      </c>
    </row>
    <row r="95" spans="2:3" ht="18.75" x14ac:dyDescent="0.3">
      <c r="B95" s="32" t="s">
        <v>109</v>
      </c>
      <c r="C95" s="30" t="str">
        <f>RTD("cqg.rtd", ,"ContractData",B95, "LongDescription",, "T")</f>
        <v>Direxion Daily Financial Bear 3X Shares</v>
      </c>
    </row>
    <row r="96" spans="2:3" ht="18.75" x14ac:dyDescent="0.3">
      <c r="B96" s="32" t="s">
        <v>110</v>
      </c>
      <c r="C96" s="30" t="str">
        <f>RTD("cqg.rtd", ,"ContractData",B96, "LongDescription",, "T")</f>
        <v>Market Vectors EmgMktsLocalCurrencyBond</v>
      </c>
    </row>
    <row r="97" spans="2:3" ht="18.75" x14ac:dyDescent="0.3">
      <c r="B97" s="32" t="s">
        <v>111</v>
      </c>
      <c r="C97" s="30" t="str">
        <f>RTD("cqg.rtd", ,"ContractData",B97, "LongDescription",, "T")</f>
        <v>PowerShares Senior Loan Portfolio</v>
      </c>
    </row>
    <row r="98" spans="2:3" ht="18.75" x14ac:dyDescent="0.3">
      <c r="B98" s="32" t="s">
        <v>112</v>
      </c>
      <c r="C98" s="30" t="str">
        <f>RTD("cqg.rtd", ,"ContractData",B98, "LongDescription",, "T")</f>
        <v>Schwab Emerging Markets Equity ETF</v>
      </c>
    </row>
    <row r="99" spans="2:3" ht="18.75" x14ac:dyDescent="0.3">
      <c r="B99" s="32" t="s">
        <v>142</v>
      </c>
      <c r="C99" s="30" t="str">
        <f>RTD("cqg.rtd", ,"ContractData",B99, "LongDescription",, "T")</f>
        <v>Boeing Company</v>
      </c>
    </row>
    <row r="100" spans="2:3" ht="18.75" x14ac:dyDescent="0.3">
      <c r="B100" s="32" t="s">
        <v>113</v>
      </c>
      <c r="C100" s="30" t="str">
        <f>RTD("cqg.rtd", ,"ContractData",B100, "LongDescription",, "T")</f>
        <v>SPDR S&amp;P Biotech ETF</v>
      </c>
    </row>
    <row r="101" spans="2:3" ht="18.75" x14ac:dyDescent="0.3">
      <c r="B101" s="32" t="s">
        <v>114</v>
      </c>
      <c r="C101" s="30" t="str">
        <f>RTD("cqg.rtd", ,"ContractData",B101, "LongDescription",, "T")</f>
        <v>Proshares Ultra QQQ</v>
      </c>
    </row>
    <row r="102" spans="2:3" ht="18.75" x14ac:dyDescent="0.3">
      <c r="B102" s="32" t="s">
        <v>115</v>
      </c>
      <c r="C102" s="30" t="str">
        <f>RTD("cqg.rtd", ,"ContractData",B102, "LongDescription",, "T")</f>
        <v>iShares U.S. Preferred Stock ETF</v>
      </c>
    </row>
    <row r="103" spans="2:3" ht="18.75" x14ac:dyDescent="0.3">
      <c r="B103" s="32" t="s">
        <v>116</v>
      </c>
      <c r="C103" s="30" t="str">
        <f>RTD("cqg.rtd", ,"ContractData",B103, "LongDescription",, "T")</f>
        <v>iShares Core U.S. Aggregate Bond ETF</v>
      </c>
    </row>
    <row r="104" spans="2:3" ht="18.75" x14ac:dyDescent="0.3">
      <c r="B104" s="32" t="s">
        <v>117</v>
      </c>
      <c r="C104" s="30" t="str">
        <f>RTD("cqg.rtd", ,"ContractData",B104, "LongDescription",, "T")</f>
        <v>SPDR S&amp;P MidCap 400 ETF Trust</v>
      </c>
    </row>
    <row r="105" spans="2:3" ht="18.75" x14ac:dyDescent="0.3">
      <c r="B105" s="32" t="s">
        <v>118</v>
      </c>
      <c r="C105" s="30" t="str">
        <f>RTD("cqg.rtd", ,"ContractData",B105, "LongDescription",, "T")</f>
        <v>Banro Corporation</v>
      </c>
    </row>
    <row r="106" spans="2:3" ht="18.75" x14ac:dyDescent="0.3">
      <c r="B106" s="32" t="s">
        <v>119</v>
      </c>
      <c r="C106" s="30" t="str">
        <f>RTD("cqg.rtd", ,"ContractData",B106, "LongDescription",, "T")</f>
        <v>PowerShares Exchange-Traded Fund Trust II</v>
      </c>
    </row>
    <row r="107" spans="2:3" ht="18.75" x14ac:dyDescent="0.3">
      <c r="B107" s="32" t="s">
        <v>120</v>
      </c>
      <c r="C107" s="30" t="str">
        <f>RTD("cqg.rtd", ,"ContractData",B107, "LongDescription",, "T")</f>
        <v>NovaGold Resources Inc</v>
      </c>
    </row>
    <row r="108" spans="2:3" ht="18.75" x14ac:dyDescent="0.3">
      <c r="B108" s="32" t="s">
        <v>121</v>
      </c>
      <c r="C108" s="30" t="str">
        <f>RTD("cqg.rtd", ,"ContractData",B108, "LongDescription",, "T")</f>
        <v>JP Morgan Alerian MLP Index ETN</v>
      </c>
    </row>
    <row r="109" spans="2:3" ht="18.75" x14ac:dyDescent="0.3">
      <c r="B109" s="32" t="s">
        <v>122</v>
      </c>
      <c r="C109" s="30" t="str">
        <f>RTD("cqg.rtd", ,"ContractData",B109, "LongDescription",, "T")</f>
        <v>iShares Gold Trust</v>
      </c>
    </row>
    <row r="110" spans="2:3" ht="18.75" x14ac:dyDescent="0.3">
      <c r="B110" s="32" t="s">
        <v>123</v>
      </c>
      <c r="C110" s="30" t="str">
        <f>RTD("cqg.rtd", ,"ContractData",B110, "LongDescription",, "T")</f>
        <v>Direxion Daily S&amp;P 500 Bull 3X Shares</v>
      </c>
    </row>
    <row r="111" spans="2:3" ht="18.75" x14ac:dyDescent="0.3">
      <c r="B111" s="32" t="s">
        <v>124</v>
      </c>
      <c r="C111" s="30" t="str">
        <f>RTD("cqg.rtd", ,"ContractData",B111, "LongDescription",, "T")</f>
        <v>iShares MSCI Mexico Capped ETF</v>
      </c>
    </row>
    <row r="112" spans="2:3" ht="18.75" x14ac:dyDescent="0.3">
      <c r="B112" s="32" t="s">
        <v>125</v>
      </c>
      <c r="C112" s="30" t="str">
        <f>RTD("cqg.rtd", ,"ContractData",B112, "LongDescription",, "T")</f>
        <v>ProShares Short Dow30</v>
      </c>
    </row>
    <row r="113" spans="2:3" ht="18.75" x14ac:dyDescent="0.3">
      <c r="B113" s="32" t="s">
        <v>126</v>
      </c>
      <c r="C113" s="30" t="str">
        <f>RTD("cqg.rtd", ,"ContractData",B113, "LongDescription",, "T")</f>
        <v>First Trust Industrials</v>
      </c>
    </row>
    <row r="114" spans="2:3" ht="18.75" x14ac:dyDescent="0.3">
      <c r="B114" s="32" t="s">
        <v>127</v>
      </c>
      <c r="C114" s="30" t="str">
        <f>RTD("cqg.rtd", ,"ContractData",B114, "LongDescription",, "T")</f>
        <v>ProShares UltraPro Short Russell2000</v>
      </c>
    </row>
    <row r="115" spans="2:3" ht="18.75" x14ac:dyDescent="0.3">
      <c r="B115" s="32" t="s">
        <v>128</v>
      </c>
      <c r="C115" s="30" t="str">
        <f>RTD("cqg.rtd", ,"ContractData",B115, "LongDescription",, "T")</f>
        <v>American Apparel Inc</v>
      </c>
    </row>
    <row r="116" spans="2:3" ht="18.75" x14ac:dyDescent="0.3">
      <c r="B116" s="32" t="s">
        <v>129</v>
      </c>
      <c r="C116" s="30" t="str">
        <f>RTD("cqg.rtd", ,"ContractData",B116, "LongDescription",, "T")</f>
        <v>Northern Oil &amp; Gas, Inc</v>
      </c>
    </row>
    <row r="117" spans="2:3" ht="18.75" x14ac:dyDescent="0.3">
      <c r="B117" s="32" t="s">
        <v>130</v>
      </c>
      <c r="C117" s="30" t="str">
        <f>RTD("cqg.rtd", ,"ContractData",B117, "LongDescription",, "T")</f>
        <v>iShares Russell 1000 Value ETF</v>
      </c>
    </row>
    <row r="118" spans="2:3" ht="18.75" x14ac:dyDescent="0.3">
      <c r="B118" s="32" t="s">
        <v>131</v>
      </c>
      <c r="C118" s="30" t="str">
        <f>RTD("cqg.rtd", ,"ContractData",B118, "LongDescription",, "T")</f>
        <v>Direxion Daily Energy Bull 3X Shares</v>
      </c>
    </row>
    <row r="119" spans="2:3" ht="18.75" x14ac:dyDescent="0.3">
      <c r="B119" s="32" t="s">
        <v>132</v>
      </c>
      <c r="C119" s="30" t="str">
        <f>RTD("cqg.rtd", ,"ContractData",B119, "LongDescription",, "T")</f>
        <v>VelocityShares 3x Inverse Crude ETN</v>
      </c>
    </row>
    <row r="120" spans="2:3" ht="18.75" x14ac:dyDescent="0.3">
      <c r="B120" s="32" t="s">
        <v>133</v>
      </c>
      <c r="C120" s="30" t="str">
        <f>RTD("cqg.rtd", ,"ContractData",B120, "LongDescription",, "T")</f>
        <v>Schwab International Equity ETF</v>
      </c>
    </row>
    <row r="121" spans="2:3" ht="18.75" x14ac:dyDescent="0.3">
      <c r="B121" s="32" t="s">
        <v>134</v>
      </c>
      <c r="C121" s="30" t="str">
        <f>RTD("cqg.rtd", ,"ContractData",B121, "LongDescription",, "T")</f>
        <v>iShares MSCI Canada ETF</v>
      </c>
    </row>
    <row r="122" spans="2:3" ht="18.75" x14ac:dyDescent="0.3">
      <c r="B122" s="32" t="s">
        <v>135</v>
      </c>
      <c r="C122" s="30" t="str">
        <f>RTD("cqg.rtd", ,"ContractData",B122, "LongDescription",, "T")</f>
        <v>Direxion Daily Russia Bull 3X Shares</v>
      </c>
    </row>
    <row r="123" spans="2:3" ht="18.75" x14ac:dyDescent="0.3">
      <c r="B123" s="32" t="s">
        <v>136</v>
      </c>
      <c r="C123" s="30" t="str">
        <f>RTD("cqg.rtd", ,"ContractData",B123, "LongDescription",, "T")</f>
        <v>Powershares Preferred Portfolio</v>
      </c>
    </row>
    <row r="124" spans="2:3" ht="18.75" x14ac:dyDescent="0.3">
      <c r="B124" s="32" t="s">
        <v>137</v>
      </c>
      <c r="C124" s="30" t="str">
        <f>RTD("cqg.rtd", ,"ContractData",B124, "LongDescription",, "T")</f>
        <v>ProShares UltraShort Dow30</v>
      </c>
    </row>
    <row r="125" spans="2:3" ht="18.75" x14ac:dyDescent="0.3">
      <c r="B125" s="32" t="s">
        <v>138</v>
      </c>
      <c r="C125" s="30" t="str">
        <f>RTD("cqg.rtd", ,"ContractData",B125, "LongDescription",, "T")</f>
        <v>ProShares UltraShort Bloomberg Crude</v>
      </c>
    </row>
    <row r="126" spans="2:3" ht="18.75" x14ac:dyDescent="0.3">
      <c r="B126" s="32" t="s">
        <v>139</v>
      </c>
      <c r="C126" s="30" t="str">
        <f>RTD("cqg.rtd", ,"ContractData",B126, "LongDescription",, "T")</f>
        <v>Organovo Holdings, Inc.</v>
      </c>
    </row>
    <row r="127" spans="2:3" ht="18.75" x14ac:dyDescent="0.3">
      <c r="B127" s="32" t="s">
        <v>140</v>
      </c>
      <c r="C127" s="30" t="str">
        <f>RTD("cqg.rtd", ,"ContractData",B127, "LongDescription",, "T")</f>
        <v>First Trust Utilities</v>
      </c>
    </row>
    <row r="128" spans="2:3" ht="18.75" x14ac:dyDescent="0.3">
      <c r="B128" s="32" t="s">
        <v>141</v>
      </c>
      <c r="C128" s="30" t="str">
        <f>RTD("cqg.rtd", ,"ContractData",B128, "LongDescription",, "T")</f>
        <v>SPDR Barclays ShortTermHighYield</v>
      </c>
    </row>
  </sheetData>
  <sheetProtection algorithmName="SHA-512" hashValue="kPwK5Kzezz0XRjNCDVHH74/d5RhHS1hvIBkYZ2UrHmvIQF2xIQ64zBQIcFKNgKvP54ZOoDwhvbNUh9sF7xY+1w==" saltValue="n8iGoKj/vuzIRX4Xkp4D8g==" spinCount="100000" sheet="1" objects="1" scenarios="1" selectLockedCells="1"/>
  <sortState ref="E1:F124">
    <sortCondition ref="F1:F12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2"/>
  <sheetViews>
    <sheetView workbookViewId="0">
      <selection sqref="A1:XFD1048576"/>
    </sheetView>
  </sheetViews>
  <sheetFormatPr defaultRowHeight="16.5" x14ac:dyDescent="0.3"/>
  <cols>
    <col min="1" max="1" width="9" style="23"/>
    <col min="2" max="2" width="11.875" style="23" customWidth="1"/>
    <col min="3" max="3" width="47.5" style="23" customWidth="1"/>
    <col min="4" max="7" width="4.625" style="23" customWidth="1"/>
    <col min="8" max="8" width="9" style="23"/>
    <col min="9" max="9" width="9.25" style="23" customWidth="1"/>
    <col min="10" max="10" width="13.5" style="23" customWidth="1"/>
    <col min="11" max="11" width="12.625" style="23" customWidth="1"/>
    <col min="12" max="13" width="40.875" style="23" customWidth="1"/>
    <col min="14" max="15" width="9.25" style="23" customWidth="1"/>
    <col min="16" max="16" width="9" style="23"/>
    <col min="17" max="18" width="9" style="23" customWidth="1"/>
    <col min="19" max="25" width="9" style="23"/>
    <col min="26" max="26" width="9.625" style="23" bestFit="1" customWidth="1"/>
    <col min="27" max="30" width="9" style="27"/>
    <col min="31" max="16384" width="9" style="23"/>
  </cols>
  <sheetData>
    <row r="1" spans="2:31" ht="17.25" x14ac:dyDescent="0.3">
      <c r="B1" s="23" t="str">
        <f>'Symbols Used'!B7</f>
        <v>S.US.SPY</v>
      </c>
      <c r="C1" s="23" t="str">
        <f>RTD("cqg.rtd", ,"ContractData",B1, "LongDescription",, "T")</f>
        <v>SPDR S&amp;P 500 ETF Trust</v>
      </c>
      <c r="D1" s="23">
        <f>RTD("cqg.rtd", ,"ContractData",B1, "T_CVol",, "T")</f>
        <v>181391463</v>
      </c>
      <c r="E1" s="24">
        <f>IFERROR(RTD("cqg.rtd", ,"ContractData",B1, "PerCentNetLastTrade",, "T")/100,0)</f>
        <v>2.4456666844662786E-2</v>
      </c>
      <c r="F1" s="25">
        <f xml:space="preserve"> RTD("cqg.rtd",,"StudyData",B1, "MA", "InputChoice=Vol,MAType=Sim,Period=10", "MA","D",,"all",,,,"T")</f>
        <v>209224657.09999999</v>
      </c>
      <c r="G1" s="25"/>
      <c r="H1" s="23">
        <v>1</v>
      </c>
      <c r="I1" s="26">
        <f>RANK(E1,$E$1:$E$122,0)+COUNTIF($E$1:E1,E1)-1</f>
        <v>29</v>
      </c>
      <c r="J1" s="26" t="str">
        <f>B1</f>
        <v>S.US.SPY</v>
      </c>
      <c r="K1" s="23" t="str">
        <f>VLOOKUP(H1,$I$1:$J$122,2,FALSE)</f>
        <v>S.US.DUST</v>
      </c>
      <c r="L1" s="23" t="str">
        <f>IF(RIGHT(RTD("cqg.rtd",,"ContractData",K1,"LongDescription",,"T"),3)="ETF",LEFT(RTD("cqg.rtd",,"ContractData",K1,"LongDescription",,"T"),LEN(RTD("cqg.rtd", ,"ContractData",K1, "LongDescription",, "T"))-4),RTD("cqg.rtd",,"ContractData",K1,"LongDescription",,"T"))</f>
        <v>Direxion Daily Gold Miners Bear 3X</v>
      </c>
      <c r="M1" s="23" t="str">
        <f>IF(LEFT(L1,1)="S",RIGHT(L1,LEN(L1)-5),L1)</f>
        <v>Direxion Daily Gold Miners Bear 3X</v>
      </c>
      <c r="N1" s="24">
        <f>IFERROR(RTD("cqg.rtd", ,"ContractData",K1, "PerCentNetLastTrade",, "T")/100,0)</f>
        <v>0.13752993499828942</v>
      </c>
      <c r="O1" s="23">
        <f>RTD("cqg.rtd", ,"ContractData",K1, "T_CVol",, "T")</f>
        <v>4179988</v>
      </c>
      <c r="P1" s="25">
        <f xml:space="preserve"> RTD("cqg.rtd",,"StudyData",K1, "MA", "InputChoice=Vol,MAType=Sim,Period=10", "MA","D",,"all",,,,"T")</f>
        <v>5988862.2999999998</v>
      </c>
      <c r="Q1" s="23">
        <f>IF(O1&gt;P1,1,0)</f>
        <v>0</v>
      </c>
      <c r="R1" s="23">
        <f>IF(O1&gt;P1,1,0)</f>
        <v>0</v>
      </c>
      <c r="T1" s="24"/>
      <c r="Z1" s="23" t="str">
        <f>MainDisplay!U16</f>
        <v>EP</v>
      </c>
      <c r="AA1" s="27">
        <f>MainDisplay!W16</f>
        <v>5</v>
      </c>
      <c r="AE1" s="23" t="str">
        <f>RTD("cqg.rtd", ,"ContractData",Z1, "LongDescription",, "T")</f>
        <v>E-Mini S&amp;P 500, Sep 15</v>
      </c>
    </row>
    <row r="2" spans="2:31" ht="17.25" x14ac:dyDescent="0.3">
      <c r="B2" s="23" t="str">
        <f>'Symbols Used'!B8</f>
        <v>S.US.GDX</v>
      </c>
      <c r="C2" s="23" t="str">
        <f>RTD("cqg.rtd", ,"ContractData",B2, "LongDescription",, "T")</f>
        <v>Market Vectors Gold Miners ETF</v>
      </c>
      <c r="D2" s="23">
        <f>RTD("cqg.rtd", ,"ContractData",B2, "T_CVol",, "T")</f>
        <v>44232928</v>
      </c>
      <c r="E2" s="24">
        <f>IFERROR(RTD("cqg.rtd", ,"ContractData",B2, "PerCentNetLastTrade",, "T")/100,0)</f>
        <v>-4.3891733723482075E-2</v>
      </c>
      <c r="F2" s="25">
        <f xml:space="preserve"> RTD("cqg.rtd",,"StudyData",B2, "MA", "InputChoice=Vol,MAType=Sim,Period=10", "MA","D",,"all",,,,"T")</f>
        <v>74176587.599999994</v>
      </c>
      <c r="G2" s="25"/>
      <c r="H2" s="23">
        <f>H1+1</f>
        <v>2</v>
      </c>
      <c r="I2" s="26">
        <f>RANK(E2,$E$1:$E$122,0)+COUNTIF($E$1:E2,E2)-1</f>
        <v>108</v>
      </c>
      <c r="J2" s="26" t="str">
        <f t="shared" ref="J2:J65" si="0">B2</f>
        <v>S.US.GDX</v>
      </c>
      <c r="K2" s="23" t="str">
        <f t="shared" ref="K2:K65" si="1">VLOOKUP(H2,$I$1:$J$122,2,FALSE)</f>
        <v>S.US.JDST</v>
      </c>
      <c r="L2" s="23" t="str">
        <f>IF(RIGHT(RTD("cqg.rtd",,"ContractData",K2,"LongDescription",,"T"),3)="ETF",LEFT(RTD("cqg.rtd",,"ContractData",K2,"LongDescription",,"T"),LEN(RTD("cqg.rtd", ,"ContractData",K2, "LongDescription",, "T"))-4),RTD("cqg.rtd",,"ContractData",K2,"LongDescription",,"T"))</f>
        <v>Direxion Jr Gold Miners Index Bear 3X</v>
      </c>
      <c r="M2" s="23" t="str">
        <f t="shared" ref="M2:M65" si="2">IF(LEFT(L2,1)="S",RIGHT(L2,LEN(L2)-5),L2)</f>
        <v>Direxion Jr Gold Miners Index Bear 3X</v>
      </c>
      <c r="N2" s="24">
        <f>IFERROR(RTD("cqg.rtd", ,"ContractData",K2, "PerCentNetLastTrade",, "T")/100,0)</f>
        <v>0.13327674023769101</v>
      </c>
      <c r="O2" s="23">
        <f>RTD("cqg.rtd", ,"ContractData",K2, "T_CVol",, "T")</f>
        <v>3609094</v>
      </c>
      <c r="P2" s="25">
        <f xml:space="preserve"> RTD("cqg.rtd",,"StudyData",K2, "MA", "InputChoice=Vol,MAType=Sim,Period=10", "MA","D",,"all",,,,"T")</f>
        <v>5410108.9000000004</v>
      </c>
      <c r="Q2" s="23">
        <f t="shared" ref="Q2:Q65" si="3">IF(O2&gt;P2,1,0)</f>
        <v>0</v>
      </c>
      <c r="T2" s="24"/>
      <c r="Y2" s="23">
        <v>0</v>
      </c>
      <c r="Z2" s="28">
        <f xml:space="preserve"> RTD("cqg.rtd",,"StudyData",$Z$1, "Bar", "", "Time", $AA$1,-$Y2,"", "", "","False")</f>
        <v>42242.583333333336</v>
      </c>
      <c r="AA2" s="27">
        <f xml:space="preserve"> IF(RTD("cqg.rtd",,"StudyData",$Z$1, "Bar", "", "Open", $AA$1,-$Y2,"", "", "","False")="",NA(),RTD("cqg.rtd",,"StudyData",$Z$1, "Bar", "", "Open", $AA$1,-$Y2,"", "", "","False"))</f>
        <v>1912</v>
      </c>
      <c r="AB2" s="27">
        <f xml:space="preserve"> IF(RTD("cqg.rtd",,"StudyData",$Z$1, "Bar", "", "High", $AA$1,-$Y2,"", "", "","False")="",NA(),RTD("cqg.rtd",,"StudyData",$Z$1, "Bar", "", "High", $AA$1,-$Y2,"", "", "","False"))</f>
        <v>1912.25</v>
      </c>
      <c r="AC2" s="27">
        <f xml:space="preserve"> IF(RTD("cqg.rtd",,"StudyData",$Z$1, "Bar", "", "Low", $AA$1,-$Y2,"", "", "","False")="",NA(),RTD("cqg.rtd",,"StudyData",$Z$1, "Bar", "", "Low", $AA$1,-$Y2,"", "", "","False"))</f>
        <v>1911.5</v>
      </c>
      <c r="AD2" s="27">
        <f>IFERROR(IF(RTD("cqg.rtd",,"StudyData",$Z$1, "Bar", "", "Close", $AA$1,-$Y2,"", "", "","False")="",NA(),RTD("cqg.rtd",,"StudyData",$Z$1, "Bar", "", "Close", $AA$1,-$Y2,"", "", "","False")),NA())</f>
        <v>1911.75</v>
      </c>
    </row>
    <row r="3" spans="2:31" ht="17.25" x14ac:dyDescent="0.3">
      <c r="B3" s="23" t="str">
        <f>'Symbols Used'!B9</f>
        <v>S.US.EEM</v>
      </c>
      <c r="C3" s="23" t="str">
        <f>RTD("cqg.rtd", ,"ContractData",B3, "LongDescription",, "T")</f>
        <v>iShares MSCI Emerging Markets ETF</v>
      </c>
      <c r="D3" s="23">
        <f>RTD("cqg.rtd", ,"ContractData",B3, "T_CVol",, "T")</f>
        <v>73987010</v>
      </c>
      <c r="E3" s="24">
        <f>IFERROR(RTD("cqg.rtd", ,"ContractData",B3, "PerCentNetLastTrade",, "T")/100,0)</f>
        <v>2.269861286254729E-2</v>
      </c>
      <c r="F3" s="25">
        <f xml:space="preserve"> RTD("cqg.rtd",,"StudyData",B3, "MA", "InputChoice=Vol,MAType=Sim,Period=10", "MA","D",,"all",,,,"T")</f>
        <v>96835773.400000006</v>
      </c>
      <c r="G3" s="25"/>
      <c r="H3" s="23">
        <f t="shared" ref="H3:H66" si="4">H2+1</f>
        <v>3</v>
      </c>
      <c r="I3" s="26">
        <f>RANK(E3,$E$1:$E$122,0)+COUNTIF($E$1:E3,E3)-1</f>
        <v>33</v>
      </c>
      <c r="J3" s="26" t="str">
        <f t="shared" si="0"/>
        <v>S.US.EEM</v>
      </c>
      <c r="K3" s="23" t="str">
        <f t="shared" si="1"/>
        <v>S.US.RUSL</v>
      </c>
      <c r="L3" s="23" t="str">
        <f>IF(RIGHT(RTD("cqg.rtd",,"ContractData",K3,"LongDescription",,"T"),3)="ETF",LEFT(RTD("cqg.rtd",,"ContractData",K3,"LongDescription",,"T"),LEN(RTD("cqg.rtd", ,"ContractData",K3, "LongDescription",, "T"))-4),RTD("cqg.rtd",,"ContractData",K3,"LongDescription",,"T"))</f>
        <v>Direxion Daily Russia Bull 3X Shares</v>
      </c>
      <c r="M3" s="23" t="str">
        <f t="shared" si="2"/>
        <v>Direxion Daily Russia Bull 3X Shares</v>
      </c>
      <c r="N3" s="24">
        <f>IFERROR(RTD("cqg.rtd", ,"ContractData",K3, "PerCentNetLastTrade",, "T")/100,0)</f>
        <v>7.8746824724809483E-2</v>
      </c>
      <c r="O3" s="23">
        <f>RTD("cqg.rtd", ,"ContractData",K3, "T_CVol",, "T")</f>
        <v>623414</v>
      </c>
      <c r="P3" s="25">
        <f xml:space="preserve"> RTD("cqg.rtd",,"StudyData",K3, "MA", "InputChoice=Vol,MAType=Sim,Period=10", "MA","D",,"all",,,,"T")</f>
        <v>1293314.8</v>
      </c>
      <c r="Q3" s="23">
        <f t="shared" si="3"/>
        <v>0</v>
      </c>
      <c r="T3" s="24"/>
      <c r="Y3" s="23">
        <f>Y2+1</f>
        <v>1</v>
      </c>
      <c r="Z3" s="28">
        <f xml:space="preserve"> RTD("cqg.rtd",,"StudyData",$Z$1, "Bar", "", "Time", $AA$1,-$Y3,"", "", "","False")</f>
        <v>42242.579861111109</v>
      </c>
      <c r="AA3" s="27">
        <f xml:space="preserve"> IF(RTD("cqg.rtd",,"StudyData",$Z$1, "Bar", "", "Open", $AA$1,-$Y3,"", "", "","False")="",NA(),RTD("cqg.rtd",,"StudyData",$Z$1, "Bar", "", "Open", $AA$1,-$Y3,"", "", "","False"))</f>
        <v>1910.5</v>
      </c>
      <c r="AB3" s="27">
        <f xml:space="preserve"> IF(RTD("cqg.rtd",,"StudyData",$Z$1, "Bar", "", "High", $AA$1,-$Y3,"", "", "","False")="",NA(),RTD("cqg.rtd",,"StudyData",$Z$1, "Bar", "", "High", $AA$1,-$Y3,"", "", "","False"))</f>
        <v>1912.75</v>
      </c>
      <c r="AC3" s="27">
        <f xml:space="preserve"> IF(RTD("cqg.rtd",,"StudyData",$Z$1, "Bar", "", "Low", $AA$1,-$Y3,"", "", "","False")="",NA(),RTD("cqg.rtd",,"StudyData",$Z$1, "Bar", "", "Low", $AA$1,-$Y3,"", "", "","False"))</f>
        <v>1906.5</v>
      </c>
      <c r="AD3" s="27">
        <f>IFERROR(IF(RTD("cqg.rtd",,"StudyData",$Z$1, "Bar", "", "Close", $AA$1,-$Y3,"", "", "","False")="",NA(),RTD("cqg.rtd",,"StudyData",$Z$1, "Bar", "", "Close", $AA$1,-$Y3,"", "", "","False")),NA())</f>
        <v>1912.25</v>
      </c>
    </row>
    <row r="4" spans="2:31" ht="17.25" x14ac:dyDescent="0.3">
      <c r="B4" s="23" t="str">
        <f>'Symbols Used'!B10</f>
        <v>S.US.VXX</v>
      </c>
      <c r="C4" s="23" t="str">
        <f>RTD("cqg.rtd", ,"ContractData",B4, "LongDescription",, "T")</f>
        <v>iPath S&amp;P 500 VIX Short-Term ETN</v>
      </c>
      <c r="D4" s="23">
        <f>RTD("cqg.rtd", ,"ContractData",B4, "T_CVol",, "T")</f>
        <v>93487824</v>
      </c>
      <c r="E4" s="24">
        <f>IFERROR(RTD("cqg.rtd", ,"ContractData",B4, "PerCentNetLastTrade",, "T")/100,0)</f>
        <v>-5.1918735891647853E-2</v>
      </c>
      <c r="F4" s="25">
        <f xml:space="preserve"> RTD("cqg.rtd",,"StudyData",B4, "MA", "InputChoice=Vol,MAType=Sim,Period=10", "MA","D",,"all",,,,"T")</f>
        <v>107123458.59999999</v>
      </c>
      <c r="G4" s="25"/>
      <c r="H4" s="23">
        <f t="shared" si="4"/>
        <v>4</v>
      </c>
      <c r="I4" s="26">
        <f>RANK(E4,$E$1:$E$122,0)+COUNTIF($E$1:E4,E4)-1</f>
        <v>112</v>
      </c>
      <c r="J4" s="26" t="str">
        <f t="shared" si="0"/>
        <v>S.US.VXX</v>
      </c>
      <c r="K4" s="23" t="str">
        <f t="shared" si="1"/>
        <v>S.US.UPRO</v>
      </c>
      <c r="L4" s="23" t="str">
        <f>IF(RIGHT(RTD("cqg.rtd",,"ContractData",K4,"LongDescription",,"T"),3)="ETF",LEFT(RTD("cqg.rtd",,"ContractData",K4,"LongDescription",,"T"),LEN(RTD("cqg.rtd", ,"ContractData",K4, "LongDescription",, "T"))-4),RTD("cqg.rtd",,"ContractData",K4,"LongDescription",,"T"))</f>
        <v>ProShares UltraPro S&amp;P 500</v>
      </c>
      <c r="M4" s="23" t="str">
        <f t="shared" si="2"/>
        <v>ProShares UltraPro S&amp;P 500</v>
      </c>
      <c r="N4" s="24">
        <f>IFERROR(RTD("cqg.rtd", ,"ContractData",K4, "PerCentNetLastTrade",, "T")/100,0)</f>
        <v>7.5348075348075347E-2</v>
      </c>
      <c r="O4" s="23">
        <f>RTD("cqg.rtd", ,"ContractData",K4, "T_CVol",, "T")</f>
        <v>5209897</v>
      </c>
      <c r="P4" s="25">
        <f xml:space="preserve"> RTD("cqg.rtd",,"StudyData",K4, "MA", "InputChoice=Vol,MAType=Sim,Period=10", "MA","D",,"all",,,,"T")</f>
        <v>5051014.4000000004</v>
      </c>
      <c r="Q4" s="23">
        <f t="shared" si="3"/>
        <v>1</v>
      </c>
      <c r="T4" s="24"/>
      <c r="Y4" s="23">
        <f t="shared" ref="Y4:Y43" si="5">Y3+1</f>
        <v>2</v>
      </c>
      <c r="Z4" s="28">
        <f xml:space="preserve"> RTD("cqg.rtd",,"StudyData",$Z$1, "Bar", "", "Time", $AA$1,-$Y4,"", "", "","False")</f>
        <v>42242.576388888891</v>
      </c>
      <c r="AA4" s="27">
        <f xml:space="preserve"> IF(RTD("cqg.rtd",,"StudyData",$Z$1, "Bar", "", "Open", $AA$1,-$Y4,"", "", "","False")="",NA(),RTD("cqg.rtd",,"StudyData",$Z$1, "Bar", "", "Open", $AA$1,-$Y4,"", "", "","False"))</f>
        <v>1908.75</v>
      </c>
      <c r="AB4" s="27">
        <f xml:space="preserve"> IF(RTD("cqg.rtd",,"StudyData",$Z$1, "Bar", "", "High", $AA$1,-$Y4,"", "", "","False")="",NA(),RTD("cqg.rtd",,"StudyData",$Z$1, "Bar", "", "High", $AA$1,-$Y4,"", "", "","False"))</f>
        <v>1913.25</v>
      </c>
      <c r="AC4" s="27">
        <f xml:space="preserve"> IF(RTD("cqg.rtd",,"StudyData",$Z$1, "Bar", "", "Low", $AA$1,-$Y4,"", "", "","False")="",NA(),RTD("cqg.rtd",,"StudyData",$Z$1, "Bar", "", "Low", $AA$1,-$Y4,"", "", "","False"))</f>
        <v>1908.5</v>
      </c>
      <c r="AD4" s="27">
        <f>IFERROR(IF(RTD("cqg.rtd",,"StudyData",$Z$1, "Bar", "", "Close", $AA$1,-$Y4,"", "", "","False")="",NA(),RTD("cqg.rtd",,"StudyData",$Z$1, "Bar", "", "Close", $AA$1,-$Y4,"", "", "","False")),NA())</f>
        <v>1910.75</v>
      </c>
    </row>
    <row r="5" spans="2:31" ht="17.25" x14ac:dyDescent="0.3">
      <c r="B5" s="23" t="str">
        <f>'Symbols Used'!B11</f>
        <v>S.US.NUGT</v>
      </c>
      <c r="C5" s="23" t="str">
        <f>RTD("cqg.rtd", ,"ContractData",B5, "LongDescription",, "T")</f>
        <v>Direxion Daily Gold Miners Bull 3X</v>
      </c>
      <c r="D5" s="23">
        <f>RTD("cqg.rtd", ,"ContractData",B5, "T_CVol",, "T")</f>
        <v>56608428</v>
      </c>
      <c r="E5" s="24">
        <f>IFERROR(RTD("cqg.rtd", ,"ContractData",B5, "PerCentNetLastTrade",, "T")/100,0)</f>
        <v>-0.13183279742765275</v>
      </c>
      <c r="F5" s="25">
        <f xml:space="preserve"> RTD("cqg.rtd",,"StudyData",B5, "MA", "InputChoice=Vol,MAType=Sim,Period=10", "MA","D",,"all",,,,"T")</f>
        <v>47523698</v>
      </c>
      <c r="G5" s="25"/>
      <c r="H5" s="23">
        <f t="shared" si="4"/>
        <v>5</v>
      </c>
      <c r="I5" s="26">
        <f>RANK(E5,$E$1:$E$122,0)+COUNTIF($E$1:E5,E5)-1</f>
        <v>121</v>
      </c>
      <c r="J5" s="26" t="str">
        <f t="shared" si="0"/>
        <v>S.US.NUGT</v>
      </c>
      <c r="K5" s="23" t="str">
        <f t="shared" si="1"/>
        <v>S.US.SPXL</v>
      </c>
      <c r="L5" s="23" t="str">
        <f>IF(RIGHT(RTD("cqg.rtd",,"ContractData",K5,"LongDescription",,"T"),3)="ETF",LEFT(RTD("cqg.rtd",,"ContractData",K5,"LongDescription",,"T"),LEN(RTD("cqg.rtd", ,"ContractData",K5, "LongDescription",, "T"))-4),RTD("cqg.rtd",,"ContractData",K5,"LongDescription",,"T"))</f>
        <v>Direxion Daily S&amp;P 500 Bull 3X Shares</v>
      </c>
      <c r="M5" s="23" t="str">
        <f t="shared" si="2"/>
        <v>Direxion Daily S&amp;P 500 Bull 3X Shares</v>
      </c>
      <c r="N5" s="24">
        <f>IFERROR(RTD("cqg.rtd", ,"ContractData",K5, "PerCentNetLastTrade",, "T")/100,0)</f>
        <v>7.2696403766013273E-2</v>
      </c>
      <c r="O5" s="23">
        <f>RTD("cqg.rtd", ,"ContractData",K5, "T_CVol",, "T")</f>
        <v>1958860</v>
      </c>
      <c r="P5" s="25">
        <f xml:space="preserve"> RTD("cqg.rtd",,"StudyData",K5, "MA", "InputChoice=Vol,MAType=Sim,Period=10", "MA","D",,"all",,,,"T")</f>
        <v>2555197.7000000002</v>
      </c>
      <c r="Q5" s="23">
        <f t="shared" si="3"/>
        <v>0</v>
      </c>
      <c r="T5" s="24"/>
      <c r="Y5" s="23">
        <f t="shared" si="5"/>
        <v>3</v>
      </c>
      <c r="Z5" s="28">
        <f xml:space="preserve"> RTD("cqg.rtd",,"StudyData",$Z$1, "Bar", "", "Time", $AA$1,-$Y5,"", "", "","False")</f>
        <v>42242.572916666664</v>
      </c>
      <c r="AA5" s="27">
        <f xml:space="preserve"> IF(RTD("cqg.rtd",,"StudyData",$Z$1, "Bar", "", "Open", $AA$1,-$Y5,"", "", "","False")="",NA(),RTD("cqg.rtd",,"StudyData",$Z$1, "Bar", "", "Open", $AA$1,-$Y5,"", "", "","False"))</f>
        <v>1909.5</v>
      </c>
      <c r="AB5" s="27">
        <f xml:space="preserve"> IF(RTD("cqg.rtd",,"StudyData",$Z$1, "Bar", "", "High", $AA$1,-$Y5,"", "", "","False")="",NA(),RTD("cqg.rtd",,"StudyData",$Z$1, "Bar", "", "High", $AA$1,-$Y5,"", "", "","False"))</f>
        <v>1915.75</v>
      </c>
      <c r="AC5" s="27">
        <f xml:space="preserve"> IF(RTD("cqg.rtd",,"StudyData",$Z$1, "Bar", "", "Low", $AA$1,-$Y5,"", "", "","False")="",NA(),RTD("cqg.rtd",,"StudyData",$Z$1, "Bar", "", "Low", $AA$1,-$Y5,"", "", "","False"))</f>
        <v>1907.5</v>
      </c>
      <c r="AD5" s="27">
        <f>IFERROR(IF(RTD("cqg.rtd",,"StudyData",$Z$1, "Bar", "", "Close", $AA$1,-$Y5,"", "", "","False")="",NA(),RTD("cqg.rtd",,"StudyData",$Z$1, "Bar", "", "Close", $AA$1,-$Y5,"", "", "","False")),NA())</f>
        <v>1908.75</v>
      </c>
    </row>
    <row r="6" spans="2:31" ht="17.25" x14ac:dyDescent="0.3">
      <c r="B6" s="23" t="str">
        <f>'Symbols Used'!B12</f>
        <v>S.US.EWJ</v>
      </c>
      <c r="C6" s="23" t="str">
        <f>RTD("cqg.rtd", ,"ContractData",B6, "LongDescription",, "T")</f>
        <v>iShares MSCI Japan ETF</v>
      </c>
      <c r="D6" s="23">
        <f>RTD("cqg.rtd", ,"ContractData",B6, "T_CVol",, "T")</f>
        <v>92326922</v>
      </c>
      <c r="E6" s="24">
        <f>IFERROR(RTD("cqg.rtd", ,"ContractData",B6, "PerCentNetLastTrade",, "T")/100,0)</f>
        <v>2.765773552290406E-2</v>
      </c>
      <c r="F6" s="25">
        <f xml:space="preserve"> RTD("cqg.rtd",,"StudyData",B6, "MA", "InputChoice=Vol,MAType=Sim,Period=10", "MA","D",,"all",,,,"T")</f>
        <v>66316064.399999999</v>
      </c>
      <c r="G6" s="25"/>
      <c r="H6" s="23">
        <f t="shared" si="4"/>
        <v>6</v>
      </c>
      <c r="I6" s="26">
        <f>RANK(E6,$E$1:$E$122,0)+COUNTIF($E$1:E6,E6)-1</f>
        <v>20</v>
      </c>
      <c r="J6" s="26" t="str">
        <f t="shared" si="0"/>
        <v>S.US.EWJ</v>
      </c>
      <c r="K6" s="23" t="str">
        <f t="shared" si="1"/>
        <v>S.US.QLD</v>
      </c>
      <c r="L6" s="23" t="str">
        <f>IF(RIGHT(RTD("cqg.rtd",,"ContractData",K6,"LongDescription",,"T"),3)="ETF",LEFT(RTD("cqg.rtd",,"ContractData",K6,"LongDescription",,"T"),LEN(RTD("cqg.rtd", ,"ContractData",K6, "LongDescription",, "T"))-4),RTD("cqg.rtd",,"ContractData",K6,"LongDescription",,"T"))</f>
        <v>Proshares Ultra QQQ</v>
      </c>
      <c r="M6" s="23" t="str">
        <f t="shared" si="2"/>
        <v>Proshares Ultra QQQ</v>
      </c>
      <c r="N6" s="24">
        <f>IFERROR(RTD("cqg.rtd", ,"ContractData",K6, "PerCentNetLastTrade",, "T")/100,0)</f>
        <v>6.5142293140319121E-2</v>
      </c>
      <c r="O6" s="23">
        <f>RTD("cqg.rtd", ,"ContractData",K6, "T_CVol",, "T")</f>
        <v>2606755</v>
      </c>
      <c r="P6" s="25">
        <f xml:space="preserve"> RTD("cqg.rtd",,"StudyData",K6, "MA", "InputChoice=Vol,MAType=Sim,Period=10", "MA","D",,"all",,,,"T")</f>
        <v>2630074.4</v>
      </c>
      <c r="Q6" s="23">
        <f t="shared" si="3"/>
        <v>0</v>
      </c>
      <c r="T6" s="24"/>
      <c r="Y6" s="23">
        <f t="shared" si="5"/>
        <v>4</v>
      </c>
      <c r="Z6" s="28">
        <f xml:space="preserve"> RTD("cqg.rtd",,"StudyData",$Z$1, "Bar", "", "Time", $AA$1,-$Y6,"", "", "","False")</f>
        <v>42242.569444444445</v>
      </c>
      <c r="AA6" s="27">
        <f xml:space="preserve"> IF(RTD("cqg.rtd",,"StudyData",$Z$1, "Bar", "", "Open", $AA$1,-$Y6,"", "", "","False")="",NA(),RTD("cqg.rtd",,"StudyData",$Z$1, "Bar", "", "Open", $AA$1,-$Y6,"", "", "","False"))</f>
        <v>1905.5</v>
      </c>
      <c r="AB6" s="27">
        <f xml:space="preserve"> IF(RTD("cqg.rtd",,"StudyData",$Z$1, "Bar", "", "High", $AA$1,-$Y6,"", "", "","False")="",NA(),RTD("cqg.rtd",,"StudyData",$Z$1, "Bar", "", "High", $AA$1,-$Y6,"", "", "","False"))</f>
        <v>1911</v>
      </c>
      <c r="AC6" s="27">
        <f xml:space="preserve"> IF(RTD("cqg.rtd",,"StudyData",$Z$1, "Bar", "", "Low", $AA$1,-$Y6,"", "", "","False")="",NA(),RTD("cqg.rtd",,"StudyData",$Z$1, "Bar", "", "Low", $AA$1,-$Y6,"", "", "","False"))</f>
        <v>1905.25</v>
      </c>
      <c r="AD6" s="27">
        <f>IFERROR(IF(RTD("cqg.rtd",,"StudyData",$Z$1, "Bar", "", "Close", $AA$1,-$Y6,"", "", "","False")="",NA(),RTD("cqg.rtd",,"StudyData",$Z$1, "Bar", "", "Close", $AA$1,-$Y6,"", "", "","False")),NA())</f>
        <v>1909.5</v>
      </c>
    </row>
    <row r="7" spans="2:31" ht="17.25" x14ac:dyDescent="0.3">
      <c r="B7" s="23" t="str">
        <f>'Symbols Used'!B13</f>
        <v>S.US.XLF</v>
      </c>
      <c r="C7" s="23" t="str">
        <f>RTD("cqg.rtd", ,"ContractData",B7, "LongDescription",, "T")</f>
        <v>The Financial SPDR</v>
      </c>
      <c r="D7" s="23">
        <f>RTD("cqg.rtd", ,"ContractData",B7, "T_CVol",, "T")</f>
        <v>73203082</v>
      </c>
      <c r="E7" s="24">
        <f>IFERROR(RTD("cqg.rtd", ,"ContractData",B7, "PerCentNetLastTrade",, "T")/100,0)</f>
        <v>2.2391401701746531E-2</v>
      </c>
      <c r="F7" s="25">
        <f xml:space="preserve"> RTD("cqg.rtd",,"StudyData",B7, "MA", "InputChoice=Vol,MAType=Sim,Period=10", "MA","D",,"all",,,,"T")</f>
        <v>55471486.5</v>
      </c>
      <c r="G7" s="25"/>
      <c r="H7" s="23">
        <f t="shared" si="4"/>
        <v>7</v>
      </c>
      <c r="I7" s="26">
        <f>RANK(E7,$E$1:$E$122,0)+COUNTIF($E$1:E7,E7)-1</f>
        <v>35</v>
      </c>
      <c r="J7" s="26" t="str">
        <f t="shared" si="0"/>
        <v>S.US.XLF</v>
      </c>
      <c r="K7" s="23" t="str">
        <f t="shared" si="1"/>
        <v>S.US.ERX</v>
      </c>
      <c r="L7" s="23" t="str">
        <f>IF(RIGHT(RTD("cqg.rtd",,"ContractData",K7,"LongDescription",,"T"),3)="ETF",LEFT(RTD("cqg.rtd",,"ContractData",K7,"LongDescription",,"T"),LEN(RTD("cqg.rtd", ,"ContractData",K7, "LongDescription",, "T"))-4),RTD("cqg.rtd",,"ContractData",K7,"LongDescription",,"T"))</f>
        <v>Direxion Daily Energy Bull 3X Shares</v>
      </c>
      <c r="M7" s="23" t="str">
        <f t="shared" si="2"/>
        <v>Direxion Daily Energy Bull 3X Shares</v>
      </c>
      <c r="N7" s="24">
        <f>IFERROR(RTD("cqg.rtd", ,"ContractData",K7, "PerCentNetLastTrade",, "T")/100,0)</f>
        <v>6.5106382978723398E-2</v>
      </c>
      <c r="O7" s="23">
        <f>RTD("cqg.rtd", ,"ContractData",K7, "T_CVol",, "T")</f>
        <v>2678015</v>
      </c>
      <c r="P7" s="25">
        <f xml:space="preserve"> RTD("cqg.rtd",,"StudyData",K7, "MA", "InputChoice=Vol,MAType=Sim,Period=10", "MA","D",,"all",,,,"T")</f>
        <v>2978096.4</v>
      </c>
      <c r="Q7" s="23">
        <f t="shared" si="3"/>
        <v>0</v>
      </c>
      <c r="T7" s="24"/>
      <c r="Y7" s="23">
        <f t="shared" si="5"/>
        <v>5</v>
      </c>
      <c r="Z7" s="28">
        <f xml:space="preserve"> RTD("cqg.rtd",,"StudyData",$Z$1, "Bar", "", "Time", $AA$1,-$Y7,"", "", "","False")</f>
        <v>42242.565972222219</v>
      </c>
      <c r="AA7" s="27">
        <f xml:space="preserve"> IF(RTD("cqg.rtd",,"StudyData",$Z$1, "Bar", "", "Open", $AA$1,-$Y7,"", "", "","False")="",NA(),RTD("cqg.rtd",,"StudyData",$Z$1, "Bar", "", "Open", $AA$1,-$Y7,"", "", "","False"))</f>
        <v>1901</v>
      </c>
      <c r="AB7" s="27">
        <f xml:space="preserve"> IF(RTD("cqg.rtd",,"StudyData",$Z$1, "Bar", "", "High", $AA$1,-$Y7,"", "", "","False")="",NA(),RTD("cqg.rtd",,"StudyData",$Z$1, "Bar", "", "High", $AA$1,-$Y7,"", "", "","False"))</f>
        <v>1906.25</v>
      </c>
      <c r="AC7" s="27">
        <f xml:space="preserve"> IF(RTD("cqg.rtd",,"StudyData",$Z$1, "Bar", "", "Low", $AA$1,-$Y7,"", "", "","False")="",NA(),RTD("cqg.rtd",,"StudyData",$Z$1, "Bar", "", "Low", $AA$1,-$Y7,"", "", "","False"))</f>
        <v>1900.75</v>
      </c>
      <c r="AD7" s="27">
        <f>IFERROR(IF(RTD("cqg.rtd",,"StudyData",$Z$1, "Bar", "", "Close", $AA$1,-$Y7,"", "", "","False")="",NA(),RTD("cqg.rtd",,"StudyData",$Z$1, "Bar", "", "Close", $AA$1,-$Y7,"", "", "","False")),NA())</f>
        <v>1905.25</v>
      </c>
    </row>
    <row r="8" spans="2:31" ht="17.25" x14ac:dyDescent="0.3">
      <c r="B8" s="23" t="str">
        <f>'Symbols Used'!B14</f>
        <v>S.US.IWM</v>
      </c>
      <c r="C8" s="23" t="str">
        <f>RTD("cqg.rtd", ,"ContractData",B8, "LongDescription",, "T")</f>
        <v>iShares Russell 2000 ETF</v>
      </c>
      <c r="D8" s="23">
        <f>RTD("cqg.rtd", ,"ContractData",B8, "T_CVol",, "T")</f>
        <v>31010586</v>
      </c>
      <c r="E8" s="24">
        <f>IFERROR(RTD("cqg.rtd", ,"ContractData",B8, "PerCentNetLastTrade",, "T")/100,0)</f>
        <v>1.3948400036466406E-2</v>
      </c>
      <c r="F8" s="25">
        <f xml:space="preserve"> RTD("cqg.rtd",,"StudyData",B8, "MA", "InputChoice=Vol,MAType=Sim,Period=10", "MA","D",,"all",,,,"T")</f>
        <v>45656148.299999997</v>
      </c>
      <c r="G8" s="25"/>
      <c r="H8" s="23">
        <f t="shared" si="4"/>
        <v>8</v>
      </c>
      <c r="I8" s="26">
        <f>RANK(E8,$E$1:$E$122,0)+COUNTIF($E$1:E8,E8)-1</f>
        <v>58</v>
      </c>
      <c r="J8" s="26" t="str">
        <f t="shared" si="0"/>
        <v>S.US.IWM</v>
      </c>
      <c r="K8" s="23" t="str">
        <f t="shared" si="1"/>
        <v>S.US.FAS</v>
      </c>
      <c r="L8" s="23" t="str">
        <f>IF(RIGHT(RTD("cqg.rtd",,"ContractData",K8,"LongDescription",,"T"),3)="ETF",LEFT(RTD("cqg.rtd",,"ContractData",K8,"LongDescription",,"T"),LEN(RTD("cqg.rtd", ,"ContractData",K8, "LongDescription",, "T"))-4),RTD("cqg.rtd",,"ContractData",K8,"LongDescription",,"T"))</f>
        <v>Direxion Daily Financial Bull 3X Shares</v>
      </c>
      <c r="M8" s="23" t="str">
        <f t="shared" si="2"/>
        <v>Direxion Daily Financial Bull 3X Shares</v>
      </c>
      <c r="N8" s="24">
        <f>IFERROR(RTD("cqg.rtd", ,"ContractData",K8, "PerCentNetLastTrade",, "T")/100,0)</f>
        <v>6.4368770764119607E-2</v>
      </c>
      <c r="O8" s="23">
        <f>RTD("cqg.rtd", ,"ContractData",K8, "T_CVol",, "T")</f>
        <v>5135578</v>
      </c>
      <c r="P8" s="25">
        <f xml:space="preserve"> RTD("cqg.rtd",,"StudyData",K8, "MA", "InputChoice=Vol,MAType=Sim,Period=10", "MA","D",,"all",,,,"T")</f>
        <v>4581848.5</v>
      </c>
      <c r="Q8" s="23">
        <f t="shared" si="3"/>
        <v>1</v>
      </c>
      <c r="T8" s="24"/>
      <c r="Y8" s="23">
        <f t="shared" si="5"/>
        <v>6</v>
      </c>
      <c r="Z8" s="28">
        <f xml:space="preserve"> RTD("cqg.rtd",,"StudyData",$Z$1, "Bar", "", "Time", $AA$1,-$Y8,"", "", "","False")</f>
        <v>42242.5625</v>
      </c>
      <c r="AA8" s="27">
        <f xml:space="preserve"> IF(RTD("cqg.rtd",,"StudyData",$Z$1, "Bar", "", "Open", $AA$1,-$Y8,"", "", "","False")="",NA(),RTD("cqg.rtd",,"StudyData",$Z$1, "Bar", "", "Open", $AA$1,-$Y8,"", "", "","False"))</f>
        <v>1897.75</v>
      </c>
      <c r="AB8" s="27">
        <f xml:space="preserve"> IF(RTD("cqg.rtd",,"StudyData",$Z$1, "Bar", "", "High", $AA$1,-$Y8,"", "", "","False")="",NA(),RTD("cqg.rtd",,"StudyData",$Z$1, "Bar", "", "High", $AA$1,-$Y8,"", "", "","False"))</f>
        <v>1901.75</v>
      </c>
      <c r="AC8" s="27">
        <f xml:space="preserve"> IF(RTD("cqg.rtd",,"StudyData",$Z$1, "Bar", "", "Low", $AA$1,-$Y8,"", "", "","False")="",NA(),RTD("cqg.rtd",,"StudyData",$Z$1, "Bar", "", "Low", $AA$1,-$Y8,"", "", "","False"))</f>
        <v>1896.25</v>
      </c>
      <c r="AD8" s="27">
        <f>IFERROR(IF(RTD("cqg.rtd",,"StudyData",$Z$1, "Bar", "", "Close", $AA$1,-$Y8,"", "", "","False")="",NA(),RTD("cqg.rtd",,"StudyData",$Z$1, "Bar", "", "Close", $AA$1,-$Y8,"", "", "","False")),NA())</f>
        <v>1901</v>
      </c>
    </row>
    <row r="9" spans="2:31" ht="17.25" x14ac:dyDescent="0.3">
      <c r="B9" s="23" t="str">
        <f>'Symbols Used'!B15</f>
        <v>S.US.USO</v>
      </c>
      <c r="C9" s="23" t="str">
        <f>RTD("cqg.rtd", ,"ContractData",B9, "LongDescription",, "T")</f>
        <v>United States Oil Fund</v>
      </c>
      <c r="D9" s="23">
        <f>RTD("cqg.rtd", ,"ContractData",B9, "T_CVol",, "T")</f>
        <v>22494614</v>
      </c>
      <c r="E9" s="24">
        <f>IFERROR(RTD("cqg.rtd", ,"ContractData",B9, "PerCentNetLastTrade",, "T")/100,0)</f>
        <v>-1.5710919088766692E-3</v>
      </c>
      <c r="F9" s="25">
        <f xml:space="preserve"> RTD("cqg.rtd",,"StudyData",B9, "MA", "InputChoice=Vol,MAType=Sim,Period=10", "MA","D",,"all",,,,"T")</f>
        <v>27825153.100000001</v>
      </c>
      <c r="G9" s="25"/>
      <c r="H9" s="23">
        <f t="shared" si="4"/>
        <v>9</v>
      </c>
      <c r="I9" s="26">
        <f>RANK(E9,$E$1:$E$122,0)+COUNTIF($E$1:E9,E9)-1</f>
        <v>90</v>
      </c>
      <c r="J9" s="26" t="str">
        <f t="shared" si="0"/>
        <v>S.US.USO</v>
      </c>
      <c r="K9" s="23" t="str">
        <f t="shared" si="1"/>
        <v>S.US.NOG</v>
      </c>
      <c r="L9" s="23" t="str">
        <f>IF(RIGHT(RTD("cqg.rtd",,"ContractData",K9,"LongDescription",,"T"),3)="ETF",LEFT(RTD("cqg.rtd",,"ContractData",K9,"LongDescription",,"T"),LEN(RTD("cqg.rtd", ,"ContractData",K9, "LongDescription",, "T"))-4),RTD("cqg.rtd",,"ContractData",K9,"LongDescription",,"T"))</f>
        <v>Northern Oil &amp; Gas, Inc</v>
      </c>
      <c r="M9" s="23" t="str">
        <f t="shared" si="2"/>
        <v>Northern Oil &amp; Gas, Inc</v>
      </c>
      <c r="N9" s="24">
        <f>IFERROR(RTD("cqg.rtd", ,"ContractData",K9, "PerCentNetLastTrade",, "T")/100,0)</f>
        <v>6.3457330415754923E-2</v>
      </c>
      <c r="O9" s="23">
        <f>RTD("cqg.rtd", ,"ContractData",K9, "T_CVol",, "T")</f>
        <v>1276351</v>
      </c>
      <c r="P9" s="25">
        <f xml:space="preserve"> RTD("cqg.rtd",,"StudyData",K9, "MA", "InputChoice=Vol,MAType=Sim,Period=10", "MA","D",,"all",,,,"T")</f>
        <v>1569849.5</v>
      </c>
      <c r="Q9" s="23">
        <f t="shared" si="3"/>
        <v>0</v>
      </c>
      <c r="T9" s="24"/>
      <c r="Y9" s="23">
        <f t="shared" si="5"/>
        <v>7</v>
      </c>
      <c r="Z9" s="28">
        <f xml:space="preserve"> RTD("cqg.rtd",,"StudyData",$Z$1, "Bar", "", "Time", $AA$1,-$Y9,"", "", "","False")</f>
        <v>42242.559027777781</v>
      </c>
      <c r="AA9" s="27">
        <f xml:space="preserve"> IF(RTD("cqg.rtd",,"StudyData",$Z$1, "Bar", "", "Open", $AA$1,-$Y9,"", "", "","False")="",NA(),RTD("cqg.rtd",,"StudyData",$Z$1, "Bar", "", "Open", $AA$1,-$Y9,"", "", "","False"))</f>
        <v>1896.25</v>
      </c>
      <c r="AB9" s="27">
        <f xml:space="preserve"> IF(RTD("cqg.rtd",,"StudyData",$Z$1, "Bar", "", "High", $AA$1,-$Y9,"", "", "","False")="",NA(),RTD("cqg.rtd",,"StudyData",$Z$1, "Bar", "", "High", $AA$1,-$Y9,"", "", "","False"))</f>
        <v>1899</v>
      </c>
      <c r="AC9" s="27">
        <f xml:space="preserve"> IF(RTD("cqg.rtd",,"StudyData",$Z$1, "Bar", "", "Low", $AA$1,-$Y9,"", "", "","False")="",NA(),RTD("cqg.rtd",,"StudyData",$Z$1, "Bar", "", "Low", $AA$1,-$Y9,"", "", "","False"))</f>
        <v>1895.5</v>
      </c>
      <c r="AD9" s="27">
        <f>IFERROR(IF(RTD("cqg.rtd",,"StudyData",$Z$1, "Bar", "", "Close", $AA$1,-$Y9,"", "", "","False")="",NA(),RTD("cqg.rtd",,"StudyData",$Z$1, "Bar", "", "Close", $AA$1,-$Y9,"", "", "","False")),NA())</f>
        <v>1897.75</v>
      </c>
    </row>
    <row r="10" spans="2:31" ht="17.25" x14ac:dyDescent="0.3">
      <c r="B10" s="23" t="str">
        <f>'Symbols Used'!B16</f>
        <v>S.US.DGAZ</v>
      </c>
      <c r="C10" s="23" t="str">
        <f>RTD("cqg.rtd", ,"ContractData",B10, "LongDescription",, "T")</f>
        <v>VelocityShares 3x Inverse NG ETN</v>
      </c>
      <c r="D10" s="23">
        <f>RTD("cqg.rtd", ,"ContractData",B10, "T_CVol",, "T")</f>
        <v>3040595</v>
      </c>
      <c r="E10" s="24">
        <f>IFERROR(RTD("cqg.rtd", ,"ContractData",B10, "PerCentNetLastTrade",, "T")/100,0)</f>
        <v>6.4724919093851127E-3</v>
      </c>
      <c r="F10" s="25">
        <f xml:space="preserve"> RTD("cqg.rtd",,"StudyData",B10, "MA", "InputChoice=Vol,MAType=Sim,Period=10", "MA","D",,"all",,,,"T")</f>
        <v>8678562.1999999993</v>
      </c>
      <c r="G10" s="25"/>
      <c r="H10" s="23">
        <f t="shared" si="4"/>
        <v>10</v>
      </c>
      <c r="I10" s="26">
        <f>RANK(E10,$E$1:$E$122,0)+COUNTIF($E$1:E10,E10)-1</f>
        <v>72</v>
      </c>
      <c r="J10" s="26" t="str">
        <f t="shared" si="0"/>
        <v>S.US.DGAZ</v>
      </c>
      <c r="K10" s="23" t="str">
        <f t="shared" si="1"/>
        <v>S.US.SSO</v>
      </c>
      <c r="L10" s="23" t="str">
        <f>IF(RIGHT(RTD("cqg.rtd",,"ContractData",K10,"LongDescription",,"T"),3)="ETF",LEFT(RTD("cqg.rtd",,"ContractData",K10,"LongDescription",,"T"),LEN(RTD("cqg.rtd", ,"ContractData",K10, "LongDescription",, "T"))-4),RTD("cqg.rtd",,"ContractData",K10,"LongDescription",,"T"))</f>
        <v>ProShares Ultra S&amp;P500</v>
      </c>
      <c r="M10" s="23" t="str">
        <f t="shared" si="2"/>
        <v>ProShares Ultra S&amp;P500</v>
      </c>
      <c r="N10" s="24">
        <f>IFERROR(RTD("cqg.rtd", ,"ContractData",K10, "PerCentNetLastTrade",, "T")/100,0)</f>
        <v>4.874362365388249E-2</v>
      </c>
      <c r="O10" s="23">
        <f>RTD("cqg.rtd", ,"ContractData",K10, "T_CVol",, "T")</f>
        <v>4492900</v>
      </c>
      <c r="P10" s="25">
        <f xml:space="preserve"> RTD("cqg.rtd",,"StudyData",K10, "MA", "InputChoice=Vol,MAType=Sim,Period=10", "MA","D",,"all",,,,"T")</f>
        <v>6281837.2999999998</v>
      </c>
      <c r="Q10" s="23">
        <f t="shared" si="3"/>
        <v>0</v>
      </c>
      <c r="T10" s="24"/>
      <c r="Y10" s="23">
        <f t="shared" si="5"/>
        <v>8</v>
      </c>
      <c r="Z10" s="28">
        <f xml:space="preserve"> RTD("cqg.rtd",,"StudyData",$Z$1, "Bar", "", "Time", $AA$1,-$Y10,"", "", "","False")</f>
        <v>42242.555555555555</v>
      </c>
      <c r="AA10" s="27">
        <f xml:space="preserve"> IF(RTD("cqg.rtd",,"StudyData",$Z$1, "Bar", "", "Open", $AA$1,-$Y10,"", "", "","False")="",NA(),RTD("cqg.rtd",,"StudyData",$Z$1, "Bar", "", "Open", $AA$1,-$Y10,"", "", "","False"))</f>
        <v>1894.25</v>
      </c>
      <c r="AB10" s="27">
        <f xml:space="preserve"> IF(RTD("cqg.rtd",,"StudyData",$Z$1, "Bar", "", "High", $AA$1,-$Y10,"", "", "","False")="",NA(),RTD("cqg.rtd",,"StudyData",$Z$1, "Bar", "", "High", $AA$1,-$Y10,"", "", "","False"))</f>
        <v>1897.5</v>
      </c>
      <c r="AC10" s="27">
        <f xml:space="preserve"> IF(RTD("cqg.rtd",,"StudyData",$Z$1, "Bar", "", "Low", $AA$1,-$Y10,"", "", "","False")="",NA(),RTD("cqg.rtd",,"StudyData",$Z$1, "Bar", "", "Low", $AA$1,-$Y10,"", "", "","False"))</f>
        <v>1892.25</v>
      </c>
      <c r="AD10" s="27">
        <f>IFERROR(IF(RTD("cqg.rtd",,"StudyData",$Z$1, "Bar", "", "Close", $AA$1,-$Y10,"", "", "","False")="",NA(),RTD("cqg.rtd",,"StudyData",$Z$1, "Bar", "", "Close", $AA$1,-$Y10,"", "", "","False")),NA())</f>
        <v>1896.25</v>
      </c>
    </row>
    <row r="11" spans="2:31" ht="17.25" x14ac:dyDescent="0.3">
      <c r="B11" s="23" t="str">
        <f>'Symbols Used'!B17</f>
        <v>S.US.FXI</v>
      </c>
      <c r="C11" s="23" t="str">
        <f>RTD("cqg.rtd", ,"ContractData",B11, "LongDescription",, "T")</f>
        <v>iShares China Large-Cap ETF</v>
      </c>
      <c r="D11" s="23">
        <f>RTD("cqg.rtd", ,"ContractData",B11, "T_CVol",, "T")</f>
        <v>31295667</v>
      </c>
      <c r="E11" s="24">
        <f>IFERROR(RTD("cqg.rtd", ,"ContractData",B11, "PerCentNetLastTrade",, "T")/100,0)</f>
        <v>4.5701228220508426E-3</v>
      </c>
      <c r="F11" s="25">
        <f xml:space="preserve"> RTD("cqg.rtd",,"StudyData",B11, "MA", "InputChoice=Vol,MAType=Sim,Period=10", "MA","D",,"all",,,,"T")</f>
        <v>33704530.70000001</v>
      </c>
      <c r="G11" s="25"/>
      <c r="H11" s="23">
        <f t="shared" si="4"/>
        <v>11</v>
      </c>
      <c r="I11" s="26">
        <f>RANK(E11,$E$1:$E$122,0)+COUNTIF($E$1:E11,E11)-1</f>
        <v>77</v>
      </c>
      <c r="J11" s="26" t="str">
        <f t="shared" si="0"/>
        <v>S.US.FXI</v>
      </c>
      <c r="K11" s="23" t="str">
        <f t="shared" si="1"/>
        <v>S.US.TNA</v>
      </c>
      <c r="L11" s="23" t="str">
        <f>IF(RIGHT(RTD("cqg.rtd",,"ContractData",K11,"LongDescription",,"T"),3)="ETF",LEFT(RTD("cqg.rtd",,"ContractData",K11,"LongDescription",,"T"),LEN(RTD("cqg.rtd", ,"ContractData",K11, "LongDescription",, "T"))-4),RTD("cqg.rtd",,"ContractData",K11,"LongDescription",,"T"))</f>
        <v>Direxion Daily Small Cap Bull 3X Shares</v>
      </c>
      <c r="M11" s="23" t="str">
        <f t="shared" si="2"/>
        <v>Direxion Daily Small Cap Bull 3X Shares</v>
      </c>
      <c r="N11" s="24">
        <f>IFERROR(RTD("cqg.rtd", ,"ContractData",K11, "PerCentNetLastTrade",, "T")/100,0)</f>
        <v>4.0603248259860794E-2</v>
      </c>
      <c r="O11" s="23">
        <f>RTD("cqg.rtd", ,"ContractData",K11, "T_CVol",, "T")</f>
        <v>6836923</v>
      </c>
      <c r="P11" s="25">
        <f xml:space="preserve"> RTD("cqg.rtd",,"StudyData",K11, "MA", "InputChoice=Vol,MAType=Sim,Period=10", "MA","D",,"all",,,,"T")</f>
        <v>6932086.4000000004</v>
      </c>
      <c r="Q11" s="23">
        <f t="shared" si="3"/>
        <v>0</v>
      </c>
      <c r="T11" s="24"/>
      <c r="Y11" s="23">
        <f t="shared" si="5"/>
        <v>9</v>
      </c>
      <c r="Z11" s="28">
        <f xml:space="preserve"> RTD("cqg.rtd",,"StudyData",$Z$1, "Bar", "", "Time", $AA$1,-$Y11,"", "", "","False")</f>
        <v>42242.552083333336</v>
      </c>
      <c r="AA11" s="27">
        <f xml:space="preserve"> IF(RTD("cqg.rtd",,"StudyData",$Z$1, "Bar", "", "Open", $AA$1,-$Y11,"", "", "","False")="",NA(),RTD("cqg.rtd",,"StudyData",$Z$1, "Bar", "", "Open", $AA$1,-$Y11,"", "", "","False"))</f>
        <v>1899.75</v>
      </c>
      <c r="AB11" s="27">
        <f xml:space="preserve"> IF(RTD("cqg.rtd",,"StudyData",$Z$1, "Bar", "", "High", $AA$1,-$Y11,"", "", "","False")="",NA(),RTD("cqg.rtd",,"StudyData",$Z$1, "Bar", "", "High", $AA$1,-$Y11,"", "", "","False"))</f>
        <v>1900.5</v>
      </c>
      <c r="AC11" s="27">
        <f xml:space="preserve"> IF(RTD("cqg.rtd",,"StudyData",$Z$1, "Bar", "", "Low", $AA$1,-$Y11,"", "", "","False")="",NA(),RTD("cqg.rtd",,"StudyData",$Z$1, "Bar", "", "Low", $AA$1,-$Y11,"", "", "","False"))</f>
        <v>1892.5</v>
      </c>
      <c r="AD11" s="27">
        <f>IFERROR(IF(RTD("cqg.rtd",,"StudyData",$Z$1, "Bar", "", "Close", $AA$1,-$Y11,"", "", "","False")="",NA(),RTD("cqg.rtd",,"StudyData",$Z$1, "Bar", "", "Close", $AA$1,-$Y11,"", "", "","False")),NA())</f>
        <v>1894.25</v>
      </c>
    </row>
    <row r="12" spans="2:31" ht="17.25" x14ac:dyDescent="0.3">
      <c r="B12" s="23" t="str">
        <f>'Symbols Used'!B18</f>
        <v>S.US.EWG</v>
      </c>
      <c r="C12" s="23" t="str">
        <f>RTD("cqg.rtd", ,"ContractData",B12, "LongDescription",, "T")</f>
        <v>iShares MSCI Germany ETF</v>
      </c>
      <c r="D12" s="23">
        <f>RTD("cqg.rtd", ,"ContractData",B12, "T_CVol",, "T")</f>
        <v>7823802</v>
      </c>
      <c r="E12" s="24">
        <f>IFERROR(RTD("cqg.rtd", ,"ContractData",B12, "PerCentNetLastTrade",, "T")/100,0)</f>
        <v>1.4722975590856257E-2</v>
      </c>
      <c r="F12" s="25">
        <f xml:space="preserve"> RTD("cqg.rtd",,"StudyData",B12, "MA", "InputChoice=Vol,MAType=Sim,Period=10", "MA","D",,"all",,,,"T")</f>
        <v>11165213.1</v>
      </c>
      <c r="G12" s="25"/>
      <c r="H12" s="23">
        <f t="shared" si="4"/>
        <v>12</v>
      </c>
      <c r="I12" s="26">
        <f>RANK(E12,$E$1:$E$122,0)+COUNTIF($E$1:E12,E12)-1</f>
        <v>54</v>
      </c>
      <c r="J12" s="26" t="str">
        <f t="shared" si="0"/>
        <v>S.US.EWG</v>
      </c>
      <c r="K12" s="23" t="str">
        <f t="shared" si="1"/>
        <v>S.US.TBT</v>
      </c>
      <c r="L12" s="23" t="str">
        <f>IF(RIGHT(RTD("cqg.rtd",,"ContractData",K12,"LongDescription",,"T"),3)="ETF",LEFT(RTD("cqg.rtd",,"ContractData",K12,"LongDescription",,"T"),LEN(RTD("cqg.rtd", ,"ContractData",K12, "LongDescription",, "T"))-4),RTD("cqg.rtd",,"ContractData",K12,"LongDescription",,"T"))</f>
        <v>ProShares UltraShort 20+ Year Treasury</v>
      </c>
      <c r="M12" s="23" t="str">
        <f t="shared" si="2"/>
        <v>ProShares UltraShort 20+ Year Treasury</v>
      </c>
      <c r="N12" s="24">
        <f>IFERROR(RTD("cqg.rtd", ,"ContractData",K12, "PerCentNetLastTrade",, "T")/100,0)</f>
        <v>3.8231229847996311E-2</v>
      </c>
      <c r="O12" s="23">
        <f>RTD("cqg.rtd", ,"ContractData",K12, "T_CVol",, "T")</f>
        <v>2489624</v>
      </c>
      <c r="P12" s="25">
        <f xml:space="preserve"> RTD("cqg.rtd",,"StudyData",K12, "MA", "InputChoice=Vol,MAType=Sim,Period=10", "MA","D",,"all",,,,"T")</f>
        <v>2491495.6</v>
      </c>
      <c r="Q12" s="23">
        <f t="shared" si="3"/>
        <v>0</v>
      </c>
      <c r="T12" s="24"/>
      <c r="Y12" s="23">
        <f t="shared" si="5"/>
        <v>10</v>
      </c>
      <c r="Z12" s="28">
        <f xml:space="preserve"> RTD("cqg.rtd",,"StudyData",$Z$1, "Bar", "", "Time", $AA$1,-$Y12,"", "", "","False")</f>
        <v>42242.548611111109</v>
      </c>
      <c r="AA12" s="27">
        <f xml:space="preserve"> IF(RTD("cqg.rtd",,"StudyData",$Z$1, "Bar", "", "Open", $AA$1,-$Y12,"", "", "","False")="",NA(),RTD("cqg.rtd",,"StudyData",$Z$1, "Bar", "", "Open", $AA$1,-$Y12,"", "", "","False"))</f>
        <v>1904.5</v>
      </c>
      <c r="AB12" s="27">
        <f xml:space="preserve"> IF(RTD("cqg.rtd",,"StudyData",$Z$1, "Bar", "", "High", $AA$1,-$Y12,"", "", "","False")="",NA(),RTD("cqg.rtd",,"StudyData",$Z$1, "Bar", "", "High", $AA$1,-$Y12,"", "", "","False"))</f>
        <v>1905.75</v>
      </c>
      <c r="AC12" s="27">
        <f xml:space="preserve"> IF(RTD("cqg.rtd",,"StudyData",$Z$1, "Bar", "", "Low", $AA$1,-$Y12,"", "", "","False")="",NA(),RTD("cqg.rtd",,"StudyData",$Z$1, "Bar", "", "Low", $AA$1,-$Y12,"", "", "","False"))</f>
        <v>1898.5</v>
      </c>
      <c r="AD12" s="27">
        <f>IFERROR(IF(RTD("cqg.rtd",,"StudyData",$Z$1, "Bar", "", "Close", $AA$1,-$Y12,"", "", "","False")="",NA(),RTD("cqg.rtd",,"StudyData",$Z$1, "Bar", "", "Close", $AA$1,-$Y12,"", "", "","False")),NA())</f>
        <v>1899.75</v>
      </c>
    </row>
    <row r="13" spans="2:31" ht="17.25" x14ac:dyDescent="0.3">
      <c r="B13" s="23" t="str">
        <f>'Symbols Used'!B19</f>
        <v>S.US.IYR</v>
      </c>
      <c r="C13" s="23" t="str">
        <f>RTD("cqg.rtd", ,"ContractData",B13, "LongDescription",, "T")</f>
        <v>iShares U.S. Real Estate ETF</v>
      </c>
      <c r="D13" s="23">
        <f>RTD("cqg.rtd", ,"ContractData",B13, "T_CVol",, "T")</f>
        <v>9858096</v>
      </c>
      <c r="E13" s="24">
        <f>IFERROR(RTD("cqg.rtd", ,"ContractData",B13, "PerCentNetLastTrade",, "T")/100,0)</f>
        <v>1.3798111837327525E-2</v>
      </c>
      <c r="F13" s="25">
        <f xml:space="preserve"> RTD("cqg.rtd",,"StudyData",B13, "MA", "InputChoice=Vol,MAType=Sim,Period=10", "MA","D",,"all",,,,"T")</f>
        <v>13210869.4</v>
      </c>
      <c r="G13" s="25"/>
      <c r="H13" s="23">
        <f t="shared" si="4"/>
        <v>13</v>
      </c>
      <c r="I13" s="26">
        <f>RANK(E13,$E$1:$E$122,0)+COUNTIF($E$1:E13,E13)-1</f>
        <v>59</v>
      </c>
      <c r="J13" s="26" t="str">
        <f t="shared" si="0"/>
        <v>S.US.IYR</v>
      </c>
      <c r="K13" s="23" t="str">
        <f t="shared" si="1"/>
        <v>S.US.DXJ</v>
      </c>
      <c r="L13" s="23" t="str">
        <f>IF(RIGHT(RTD("cqg.rtd",,"ContractData",K13,"LongDescription",,"T"),3)="ETF",LEFT(RTD("cqg.rtd",,"ContractData",K13,"LongDescription",,"T"),LEN(RTD("cqg.rtd", ,"ContractData",K13, "LongDescription",, "T"))-4),RTD("cqg.rtd",,"ContractData",K13,"LongDescription",,"T"))</f>
        <v>WisdomTree Japan Hedged Equity</v>
      </c>
      <c r="M13" s="23" t="str">
        <f t="shared" si="2"/>
        <v>WisdomTree Japan Hedged Equity</v>
      </c>
      <c r="N13" s="24">
        <f>IFERROR(RTD("cqg.rtd", ,"ContractData",K13, "PerCentNetLastTrade",, "T")/100,0)</f>
        <v>3.76078914919852E-2</v>
      </c>
      <c r="O13" s="23">
        <f>RTD("cqg.rtd", ,"ContractData",K13, "T_CVol",, "T")</f>
        <v>10181402</v>
      </c>
      <c r="P13" s="25">
        <f xml:space="preserve"> RTD("cqg.rtd",,"StudyData",K13, "MA", "InputChoice=Vol,MAType=Sim,Period=10", "MA","D",,"all",,,,"T")</f>
        <v>9634339.0999999996</v>
      </c>
      <c r="Q13" s="23">
        <f t="shared" si="3"/>
        <v>1</v>
      </c>
      <c r="T13" s="24"/>
      <c r="Y13" s="23">
        <f t="shared" si="5"/>
        <v>11</v>
      </c>
      <c r="Z13" s="28">
        <f xml:space="preserve"> RTD("cqg.rtd",,"StudyData",$Z$1, "Bar", "", "Time", $AA$1,-$Y13,"", "", "","False")</f>
        <v>42242.545138888891</v>
      </c>
      <c r="AA13" s="27">
        <f xml:space="preserve"> IF(RTD("cqg.rtd",,"StudyData",$Z$1, "Bar", "", "Open", $AA$1,-$Y13,"", "", "","False")="",NA(),RTD("cqg.rtd",,"StudyData",$Z$1, "Bar", "", "Open", $AA$1,-$Y13,"", "", "","False"))</f>
        <v>1901.5</v>
      </c>
      <c r="AB13" s="27">
        <f xml:space="preserve"> IF(RTD("cqg.rtd",,"StudyData",$Z$1, "Bar", "", "High", $AA$1,-$Y13,"", "", "","False")="",NA(),RTD("cqg.rtd",,"StudyData",$Z$1, "Bar", "", "High", $AA$1,-$Y13,"", "", "","False"))</f>
        <v>1905.25</v>
      </c>
      <c r="AC13" s="27">
        <f xml:space="preserve"> IF(RTD("cqg.rtd",,"StudyData",$Z$1, "Bar", "", "Low", $AA$1,-$Y13,"", "", "","False")="",NA(),RTD("cqg.rtd",,"StudyData",$Z$1, "Bar", "", "Low", $AA$1,-$Y13,"", "", "","False"))</f>
        <v>1900.75</v>
      </c>
      <c r="AD13" s="27">
        <f>IFERROR(IF(RTD("cqg.rtd",,"StudyData",$Z$1, "Bar", "", "Close", $AA$1,-$Y13,"", "", "","False")="",NA(),RTD("cqg.rtd",,"StudyData",$Z$1, "Bar", "", "Close", $AA$1,-$Y13,"", "", "","False")),NA())</f>
        <v>1904.25</v>
      </c>
    </row>
    <row r="14" spans="2:31" ht="17.25" x14ac:dyDescent="0.3">
      <c r="B14" s="23" t="str">
        <f>'Symbols Used'!B20</f>
        <v>S.US.GDXJ</v>
      </c>
      <c r="C14" s="23" t="str">
        <f>RTD("cqg.rtd", ,"ContractData",B14, "LongDescription",, "T")</f>
        <v>Market Vectors Junior Gold Miners ETF</v>
      </c>
      <c r="D14" s="23">
        <f>RTD("cqg.rtd", ,"ContractData",B14, "T_CVol",, "T")</f>
        <v>9554459</v>
      </c>
      <c r="E14" s="24">
        <f>IFERROR(RTD("cqg.rtd", ,"ContractData",B14, "PerCentNetLastTrade",, "T")/100,0)</f>
        <v>-4.3523316062176166E-2</v>
      </c>
      <c r="F14" s="25">
        <f xml:space="preserve"> RTD("cqg.rtd",,"StudyData",B14, "MA", "InputChoice=Vol,MAType=Sim,Period=10", "MA","D",,"all",,,,"T")</f>
        <v>14726857.1</v>
      </c>
      <c r="G14" s="25"/>
      <c r="H14" s="23">
        <f t="shared" si="4"/>
        <v>14</v>
      </c>
      <c r="I14" s="26">
        <f>RANK(E14,$E$1:$E$122,0)+COUNTIF($E$1:E14,E14)-1</f>
        <v>107</v>
      </c>
      <c r="J14" s="26" t="str">
        <f t="shared" si="0"/>
        <v>S.US.GDXJ</v>
      </c>
      <c r="K14" s="23" t="str">
        <f t="shared" si="1"/>
        <v>S.US.SPLV</v>
      </c>
      <c r="L14" s="23" t="str">
        <f>IF(RIGHT(RTD("cqg.rtd",,"ContractData",K14,"LongDescription",,"T"),3)="ETF",LEFT(RTD("cqg.rtd",,"ContractData",K14,"LongDescription",,"T"),LEN(RTD("cqg.rtd", ,"ContractData",K14, "LongDescription",, "T"))-4),RTD("cqg.rtd",,"ContractData",K14,"LongDescription",,"T"))</f>
        <v>PowerShares Exchange-Traded Fund Trust II</v>
      </c>
      <c r="M14" s="23" t="str">
        <f t="shared" si="2"/>
        <v>PowerShares Exchange-Traded Fund Trust II</v>
      </c>
      <c r="N14" s="24">
        <f>IFERROR(RTD("cqg.rtd", ,"ContractData",K14, "PerCentNetLastTrade",, "T")/100,0)</f>
        <v>3.6432526960069954E-2</v>
      </c>
      <c r="O14" s="23">
        <f>RTD("cqg.rtd", ,"ContractData",K14, "T_CVol",, "T")</f>
        <v>2276934</v>
      </c>
      <c r="P14" s="25">
        <f xml:space="preserve"> RTD("cqg.rtd",,"StudyData",K14, "MA", "InputChoice=Vol,MAType=Sim,Period=10", "MA","D",,"all",,,,"T")</f>
        <v>2735767.2</v>
      </c>
      <c r="Q14" s="23">
        <f t="shared" si="3"/>
        <v>0</v>
      </c>
      <c r="T14" s="24"/>
      <c r="Y14" s="23">
        <f t="shared" si="5"/>
        <v>12</v>
      </c>
      <c r="Z14" s="28">
        <f xml:space="preserve"> RTD("cqg.rtd",,"StudyData",$Z$1, "Bar", "", "Time", $AA$1,-$Y14,"", "", "","False")</f>
        <v>42242.541666666664</v>
      </c>
      <c r="AA14" s="27">
        <f xml:space="preserve"> IF(RTD("cqg.rtd",,"StudyData",$Z$1, "Bar", "", "Open", $AA$1,-$Y14,"", "", "","False")="",NA(),RTD("cqg.rtd",,"StudyData",$Z$1, "Bar", "", "Open", $AA$1,-$Y14,"", "", "","False"))</f>
        <v>1904.75</v>
      </c>
      <c r="AB14" s="27">
        <f xml:space="preserve"> IF(RTD("cqg.rtd",,"StudyData",$Z$1, "Bar", "", "High", $AA$1,-$Y14,"", "", "","False")="",NA(),RTD("cqg.rtd",,"StudyData",$Z$1, "Bar", "", "High", $AA$1,-$Y14,"", "", "","False"))</f>
        <v>1906</v>
      </c>
      <c r="AC14" s="27">
        <f xml:space="preserve"> IF(RTD("cqg.rtd",,"StudyData",$Z$1, "Bar", "", "Low", $AA$1,-$Y14,"", "", "","False")="",NA(),RTD("cqg.rtd",,"StudyData",$Z$1, "Bar", "", "Low", $AA$1,-$Y14,"", "", "","False"))</f>
        <v>1899.5</v>
      </c>
      <c r="AD14" s="27">
        <f>IFERROR(IF(RTD("cqg.rtd",,"StudyData",$Z$1, "Bar", "", "Close", $AA$1,-$Y14,"", "", "","False")="",NA(),RTD("cqg.rtd",,"StudyData",$Z$1, "Bar", "", "Close", $AA$1,-$Y14,"", "", "","False")),NA())</f>
        <v>1901.5</v>
      </c>
    </row>
    <row r="15" spans="2:31" ht="17.25" x14ac:dyDescent="0.3">
      <c r="B15" s="23" t="str">
        <f>'Symbols Used'!B21</f>
        <v>S.US.VWO</v>
      </c>
      <c r="C15" s="23" t="str">
        <f>RTD("cqg.rtd", ,"ContractData",B15, "LongDescription",, "T")</f>
        <v>Vanguard FTSE Emerging Markets ETF</v>
      </c>
      <c r="D15" s="23">
        <f>RTD("cqg.rtd", ,"ContractData",B15, "T_CVol",, "T")</f>
        <v>30728240</v>
      </c>
      <c r="E15" s="24">
        <f>IFERROR(RTD("cqg.rtd", ,"ContractData",B15, "PerCentNetLastTrade",, "T")/100,0)</f>
        <v>2.0839718050873431E-2</v>
      </c>
      <c r="F15" s="25">
        <f xml:space="preserve"> RTD("cqg.rtd",,"StudyData",B15, "MA", "InputChoice=Vol,MAType=Sim,Period=10", "MA","D",,"all",,,,"T")</f>
        <v>27986940.399999999</v>
      </c>
      <c r="G15" s="25"/>
      <c r="H15" s="23">
        <f t="shared" si="4"/>
        <v>15</v>
      </c>
      <c r="I15" s="26">
        <f>RANK(E15,$E$1:$E$122,0)+COUNTIF($E$1:E15,E15)-1</f>
        <v>43</v>
      </c>
      <c r="J15" s="26" t="str">
        <f t="shared" si="0"/>
        <v>S.US.VWO</v>
      </c>
      <c r="K15" s="23" t="str">
        <f t="shared" si="1"/>
        <v>S.US.SMH</v>
      </c>
      <c r="L15" s="23" t="str">
        <f>IF(RIGHT(RTD("cqg.rtd",,"ContractData",K15,"LongDescription",,"T"),3)="ETF",LEFT(RTD("cqg.rtd",,"ContractData",K15,"LongDescription",,"T"),LEN(RTD("cqg.rtd", ,"ContractData",K15, "LongDescription",, "T"))-4),RTD("cqg.rtd",,"ContractData",K15,"LongDescription",,"T"))</f>
        <v>Market Vectors Semiconductor</v>
      </c>
      <c r="M15" s="23" t="str">
        <f t="shared" si="2"/>
        <v>Market Vectors Semiconductor</v>
      </c>
      <c r="N15" s="24">
        <f>IFERROR(RTD("cqg.rtd", ,"ContractData",K15, "PerCentNetLastTrade",, "T")/100,0)</f>
        <v>3.37275514673675E-2</v>
      </c>
      <c r="O15" s="23">
        <f>RTD("cqg.rtd", ,"ContractData",K15, "T_CVol",, "T")</f>
        <v>3126739</v>
      </c>
      <c r="P15" s="25">
        <f xml:space="preserve"> RTD("cqg.rtd",,"StudyData",K15, "MA", "InputChoice=Vol,MAType=Sim,Period=10", "MA","D",,"all",,,,"T")</f>
        <v>5578681.5999999996</v>
      </c>
      <c r="Q15" s="23">
        <f t="shared" si="3"/>
        <v>0</v>
      </c>
      <c r="T15" s="24"/>
      <c r="Y15" s="23">
        <f t="shared" si="5"/>
        <v>13</v>
      </c>
      <c r="Z15" s="28">
        <f xml:space="preserve"> RTD("cqg.rtd",,"StudyData",$Z$1, "Bar", "", "Time", $AA$1,-$Y15,"", "", "","False")</f>
        <v>42242.538194444445</v>
      </c>
      <c r="AA15" s="27">
        <f xml:space="preserve"> IF(RTD("cqg.rtd",,"StudyData",$Z$1, "Bar", "", "Open", $AA$1,-$Y15,"", "", "","False")="",NA(),RTD("cqg.rtd",,"StudyData",$Z$1, "Bar", "", "Open", $AA$1,-$Y15,"", "", "","False"))</f>
        <v>1902.25</v>
      </c>
      <c r="AB15" s="27">
        <f xml:space="preserve"> IF(RTD("cqg.rtd",,"StudyData",$Z$1, "Bar", "", "High", $AA$1,-$Y15,"", "", "","False")="",NA(),RTD("cqg.rtd",,"StudyData",$Z$1, "Bar", "", "High", $AA$1,-$Y15,"", "", "","False"))</f>
        <v>1906.5</v>
      </c>
      <c r="AC15" s="27">
        <f xml:space="preserve"> IF(RTD("cqg.rtd",,"StudyData",$Z$1, "Bar", "", "Low", $AA$1,-$Y15,"", "", "","False")="",NA(),RTD("cqg.rtd",,"StudyData",$Z$1, "Bar", "", "Low", $AA$1,-$Y15,"", "", "","False"))</f>
        <v>1900.25</v>
      </c>
      <c r="AD15" s="27">
        <f>IFERROR(IF(RTD("cqg.rtd",,"StudyData",$Z$1, "Bar", "", "Close", $AA$1,-$Y15,"", "", "","False")="",NA(),RTD("cqg.rtd",,"StudyData",$Z$1, "Bar", "", "Close", $AA$1,-$Y15,"", "", "","False")),NA())</f>
        <v>1905</v>
      </c>
    </row>
    <row r="16" spans="2:31" ht="17.25" x14ac:dyDescent="0.3">
      <c r="B16" s="23" t="str">
        <f>'Symbols Used'!B22</f>
        <v>S.US.EWZ</v>
      </c>
      <c r="C16" s="23" t="str">
        <f>RTD("cqg.rtd", ,"ContractData",B16, "LongDescription",, "T")</f>
        <v>iShares MSCI Brazil Capped ETF</v>
      </c>
      <c r="D16" s="23">
        <f>RTD("cqg.rtd", ,"ContractData",B16, "T_CVol",, "T")</f>
        <v>12495331</v>
      </c>
      <c r="E16" s="24">
        <f>IFERROR(RTD("cqg.rtd", ,"ContractData",B16, "PerCentNetLastTrade",, "T")/100,0)</f>
        <v>2.3529411764705882E-2</v>
      </c>
      <c r="F16" s="25">
        <f xml:space="preserve"> RTD("cqg.rtd",,"StudyData",B16, "MA", "InputChoice=Vol,MAType=Sim,Period=10", "MA","D",,"all",,,,"T")</f>
        <v>18127818.600000001</v>
      </c>
      <c r="G16" s="25"/>
      <c r="H16" s="23">
        <f t="shared" si="4"/>
        <v>16</v>
      </c>
      <c r="I16" s="26">
        <f>RANK(E16,$E$1:$E$122,0)+COUNTIF($E$1:E16,E16)-1</f>
        <v>31</v>
      </c>
      <c r="J16" s="26" t="str">
        <f t="shared" si="0"/>
        <v>S.US.EWZ</v>
      </c>
      <c r="K16" s="23" t="str">
        <f t="shared" si="1"/>
        <v>S.US.XLK</v>
      </c>
      <c r="L16" s="23" t="str">
        <f>IF(RIGHT(RTD("cqg.rtd",,"ContractData",K16,"LongDescription",,"T"),3)="ETF",LEFT(RTD("cqg.rtd",,"ContractData",K16,"LongDescription",,"T"),LEN(RTD("cqg.rtd", ,"ContractData",K16, "LongDescription",, "T"))-4),RTD("cqg.rtd",,"ContractData",K16,"LongDescription",,"T"))</f>
        <v>Technology Sector SPDR Fund</v>
      </c>
      <c r="M16" s="23" t="str">
        <f t="shared" si="2"/>
        <v>Technology Sector SPDR Fund</v>
      </c>
      <c r="N16" s="24">
        <f>IFERROR(RTD("cqg.rtd", ,"ContractData",K16, "PerCentNetLastTrade",, "T")/100,0)</f>
        <v>3.3156498673740049E-2</v>
      </c>
      <c r="O16" s="23">
        <f>RTD("cqg.rtd", ,"ContractData",K16, "T_CVol",, "T")</f>
        <v>23462085</v>
      </c>
      <c r="P16" s="25">
        <f xml:space="preserve"> RTD("cqg.rtd",,"StudyData",K16, "MA", "InputChoice=Vol,MAType=Sim,Period=10", "MA","D",,"all",,,,"T")</f>
        <v>14862887.4</v>
      </c>
      <c r="Q16" s="23">
        <f t="shared" si="3"/>
        <v>1</v>
      </c>
      <c r="T16" s="24"/>
      <c r="Y16" s="23">
        <f t="shared" si="5"/>
        <v>14</v>
      </c>
      <c r="Z16" s="28">
        <f xml:space="preserve"> RTD("cqg.rtd",,"StudyData",$Z$1, "Bar", "", "Time", $AA$1,-$Y16,"", "", "","False")</f>
        <v>42242.534722222219</v>
      </c>
      <c r="AA16" s="27">
        <f xml:space="preserve"> IF(RTD("cqg.rtd",,"StudyData",$Z$1, "Bar", "", "Open", $AA$1,-$Y16,"", "", "","False")="",NA(),RTD("cqg.rtd",,"StudyData",$Z$1, "Bar", "", "Open", $AA$1,-$Y16,"", "", "","False"))</f>
        <v>1898.75</v>
      </c>
      <c r="AB16" s="27">
        <f xml:space="preserve"> IF(RTD("cqg.rtd",,"StudyData",$Z$1, "Bar", "", "High", $AA$1,-$Y16,"", "", "","False")="",NA(),RTD("cqg.rtd",,"StudyData",$Z$1, "Bar", "", "High", $AA$1,-$Y16,"", "", "","False"))</f>
        <v>1903.25</v>
      </c>
      <c r="AC16" s="27">
        <f xml:space="preserve"> IF(RTD("cqg.rtd",,"StudyData",$Z$1, "Bar", "", "Low", $AA$1,-$Y16,"", "", "","False")="",NA(),RTD("cqg.rtd",,"StudyData",$Z$1, "Bar", "", "Low", $AA$1,-$Y16,"", "", "","False"))</f>
        <v>1898</v>
      </c>
      <c r="AD16" s="27">
        <f>IFERROR(IF(RTD("cqg.rtd",,"StudyData",$Z$1, "Bar", "", "Close", $AA$1,-$Y16,"", "", "","False")="",NA(),RTD("cqg.rtd",,"StudyData",$Z$1, "Bar", "", "Close", $AA$1,-$Y16,"", "", "","False")),NA())</f>
        <v>1902</v>
      </c>
    </row>
    <row r="17" spans="2:30" ht="17.25" x14ac:dyDescent="0.3">
      <c r="B17" s="23" t="str">
        <f>'Symbols Used'!B23</f>
        <v>S.US.TZA</v>
      </c>
      <c r="C17" s="23" t="str">
        <f>RTD("cqg.rtd", ,"ContractData",B17, "LongDescription",, "T")</f>
        <v>Direxion Daily Small Cap Bear 3X Shares</v>
      </c>
      <c r="D17" s="23">
        <f>RTD("cqg.rtd", ,"ContractData",B17, "T_CVol",, "T")</f>
        <v>27978640</v>
      </c>
      <c r="E17" s="24">
        <f>IFERROR(RTD("cqg.rtd", ,"ContractData",B17, "PerCentNetLastTrade",, "T")/100,0)</f>
        <v>-4.2521994134897358E-2</v>
      </c>
      <c r="F17" s="25">
        <f xml:space="preserve"> RTD("cqg.rtd",,"StudyData",B17, "MA", "InputChoice=Vol,MAType=Sim,Period=10", "MA","D",,"all",,,,"T")</f>
        <v>20025873.5</v>
      </c>
      <c r="G17" s="25"/>
      <c r="H17" s="23">
        <f t="shared" si="4"/>
        <v>17</v>
      </c>
      <c r="I17" s="26">
        <f>RANK(E17,$E$1:$E$122,0)+COUNTIF($E$1:E17,E17)-1</f>
        <v>106</v>
      </c>
      <c r="J17" s="26" t="str">
        <f t="shared" si="0"/>
        <v>S.US.TZA</v>
      </c>
      <c r="K17" s="23" t="str">
        <f t="shared" si="1"/>
        <v>S.US.GSAT</v>
      </c>
      <c r="L17" s="23" t="str">
        <f>IF(RIGHT(RTD("cqg.rtd",,"ContractData",K17,"LongDescription",,"T"),3)="ETF",LEFT(RTD("cqg.rtd",,"ContractData",K17,"LongDescription",,"T"),LEN(RTD("cqg.rtd", ,"ContractData",K17, "LongDescription",, "T"))-4),RTD("cqg.rtd",,"ContractData",K17,"LongDescription",,"T"))</f>
        <v>Globalstar Inc.</v>
      </c>
      <c r="M17" s="23" t="str">
        <f t="shared" si="2"/>
        <v>Globalstar Inc.</v>
      </c>
      <c r="N17" s="24">
        <f>IFERROR(RTD("cqg.rtd", ,"ContractData",K17, "PerCentNetLastTrade",, "T")/100,0)</f>
        <v>3.2258064516129031E-2</v>
      </c>
      <c r="O17" s="23">
        <f>RTD("cqg.rtd", ,"ContractData",K17, "T_CVol",, "T")</f>
        <v>4273215</v>
      </c>
      <c r="P17" s="25">
        <f xml:space="preserve"> RTD("cqg.rtd",,"StudyData",K17, "MA", "InputChoice=Vol,MAType=Sim,Period=10", "MA","D",,"all",,,,"T")</f>
        <v>3008141.7</v>
      </c>
      <c r="Q17" s="23">
        <f t="shared" si="3"/>
        <v>1</v>
      </c>
      <c r="Y17" s="23">
        <f t="shared" si="5"/>
        <v>15</v>
      </c>
      <c r="Z17" s="28">
        <f xml:space="preserve"> RTD("cqg.rtd",,"StudyData",$Z$1, "Bar", "", "Time", $AA$1,-$Y17,"", "", "","False")</f>
        <v>42242.53125</v>
      </c>
      <c r="AA17" s="27">
        <f xml:space="preserve"> IF(RTD("cqg.rtd",,"StudyData",$Z$1, "Bar", "", "Open", $AA$1,-$Y17,"", "", "","False")="",NA(),RTD("cqg.rtd",,"StudyData",$Z$1, "Bar", "", "Open", $AA$1,-$Y17,"", "", "","False"))</f>
        <v>1900.25</v>
      </c>
      <c r="AB17" s="27">
        <f xml:space="preserve"> IF(RTD("cqg.rtd",,"StudyData",$Z$1, "Bar", "", "High", $AA$1,-$Y17,"", "", "","False")="",NA(),RTD("cqg.rtd",,"StudyData",$Z$1, "Bar", "", "High", $AA$1,-$Y17,"", "", "","False"))</f>
        <v>1903.25</v>
      </c>
      <c r="AC17" s="27">
        <f xml:space="preserve"> IF(RTD("cqg.rtd",,"StudyData",$Z$1, "Bar", "", "Low", $AA$1,-$Y17,"", "", "","False")="",NA(),RTD("cqg.rtd",,"StudyData",$Z$1, "Bar", "", "Low", $AA$1,-$Y17,"", "", "","False"))</f>
        <v>1897</v>
      </c>
      <c r="AD17" s="27">
        <f>IFERROR(IF(RTD("cqg.rtd",,"StudyData",$Z$1, "Bar", "", "Close", $AA$1,-$Y17,"", "", "","False")="",NA(),RTD("cqg.rtd",,"StudyData",$Z$1, "Bar", "", "Close", $AA$1,-$Y17,"", "", "","False")),NA())</f>
        <v>1899</v>
      </c>
    </row>
    <row r="18" spans="2:30" ht="17.25" x14ac:dyDescent="0.3">
      <c r="B18" s="23" t="str">
        <f>'Symbols Used'!B24</f>
        <v>S.US.XLE</v>
      </c>
      <c r="C18" s="23" t="str">
        <f>RTD("cqg.rtd", ,"ContractData",B18, "LongDescription",, "T")</f>
        <v>The Energy SPDR</v>
      </c>
      <c r="D18" s="23">
        <f>RTD("cqg.rtd", ,"ContractData",B18, "T_CVol",, "T")</f>
        <v>25562610</v>
      </c>
      <c r="E18" s="24">
        <f>IFERROR(RTD("cqg.rtd", ,"ContractData",B18, "PerCentNetLastTrade",, "T")/100,0)</f>
        <v>2.1614319486659914E-2</v>
      </c>
      <c r="F18" s="25">
        <f xml:space="preserve"> RTD("cqg.rtd",,"StudyData",B18, "MA", "InputChoice=Vol,MAType=Sim,Period=10", "MA","D",,"all",,,,"T")</f>
        <v>22048635.699999999</v>
      </c>
      <c r="G18" s="25"/>
      <c r="H18" s="23">
        <f t="shared" si="4"/>
        <v>18</v>
      </c>
      <c r="I18" s="26">
        <f>RANK(E18,$E$1:$E$122,0)+COUNTIF($E$1:E18,E18)-1</f>
        <v>40</v>
      </c>
      <c r="J18" s="26" t="str">
        <f t="shared" si="0"/>
        <v>S.US.XLE</v>
      </c>
      <c r="K18" s="23" t="str">
        <f t="shared" si="1"/>
        <v>S.US.EWM</v>
      </c>
      <c r="L18" s="23" t="str">
        <f>IF(RIGHT(RTD("cqg.rtd",,"ContractData",K18,"LongDescription",,"T"),3)="ETF",LEFT(RTD("cqg.rtd",,"ContractData",K18,"LongDescription",,"T"),LEN(RTD("cqg.rtd", ,"ContractData",K18, "LongDescription",, "T"))-4),RTD("cqg.rtd",,"ContractData",K18,"LongDescription",,"T"))</f>
        <v>iShares MSCI Malaysia</v>
      </c>
      <c r="M18" s="23" t="str">
        <f t="shared" si="2"/>
        <v>iShares MSCI Malaysia</v>
      </c>
      <c r="N18" s="24">
        <f>IFERROR(RTD("cqg.rtd", ,"ContractData",K18, "PerCentNetLastTrade",, "T")/100,0)</f>
        <v>3.0430220356768102E-2</v>
      </c>
      <c r="O18" s="23">
        <f>RTD("cqg.rtd", ,"ContractData",K18, "T_CVol",, "T")</f>
        <v>2740170</v>
      </c>
      <c r="P18" s="25">
        <f xml:space="preserve"> RTD("cqg.rtd",,"StudyData",K18, "MA", "InputChoice=Vol,MAType=Sim,Period=10", "MA","D",,"all",,,,"T")</f>
        <v>2842075.3</v>
      </c>
      <c r="Q18" s="23">
        <f t="shared" si="3"/>
        <v>0</v>
      </c>
      <c r="Y18" s="23">
        <f t="shared" si="5"/>
        <v>16</v>
      </c>
      <c r="Z18" s="28">
        <f xml:space="preserve"> RTD("cqg.rtd",,"StudyData",$Z$1, "Bar", "", "Time", $AA$1,-$Y18,"", "", "","False")</f>
        <v>42242.527777777781</v>
      </c>
      <c r="AA18" s="27">
        <f xml:space="preserve"> IF(RTD("cqg.rtd",,"StudyData",$Z$1, "Bar", "", "Open", $AA$1,-$Y18,"", "", "","False")="",NA(),RTD("cqg.rtd",,"StudyData",$Z$1, "Bar", "", "Open", $AA$1,-$Y18,"", "", "","False"))</f>
        <v>1903.25</v>
      </c>
      <c r="AB18" s="27">
        <f xml:space="preserve"> IF(RTD("cqg.rtd",,"StudyData",$Z$1, "Bar", "", "High", $AA$1,-$Y18,"", "", "","False")="",NA(),RTD("cqg.rtd",,"StudyData",$Z$1, "Bar", "", "High", $AA$1,-$Y18,"", "", "","False"))</f>
        <v>1904.75</v>
      </c>
      <c r="AC18" s="27">
        <f xml:space="preserve"> IF(RTD("cqg.rtd",,"StudyData",$Z$1, "Bar", "", "Low", $AA$1,-$Y18,"", "", "","False")="",NA(),RTD("cqg.rtd",,"StudyData",$Z$1, "Bar", "", "Low", $AA$1,-$Y18,"", "", "","False"))</f>
        <v>1899.75</v>
      </c>
      <c r="AD18" s="27">
        <f>IFERROR(IF(RTD("cqg.rtd",,"StudyData",$Z$1, "Bar", "", "Close", $AA$1,-$Y18,"", "", "","False")="",NA(),RTD("cqg.rtd",,"StudyData",$Z$1, "Bar", "", "Close", $AA$1,-$Y18,"", "", "","False")),NA())</f>
        <v>1900</v>
      </c>
    </row>
    <row r="19" spans="2:30" ht="17.25" x14ac:dyDescent="0.3">
      <c r="B19" s="23" t="str">
        <f>'Symbols Used'!B25</f>
        <v>S.US.UVXY</v>
      </c>
      <c r="C19" s="23" t="str">
        <f>RTD("cqg.rtd", ,"ContractData",B19, "LongDescription",, "T")</f>
        <v>ProShares Ultra VIX ShortTerm Future ETF</v>
      </c>
      <c r="D19" s="23">
        <f>RTD("cqg.rtd", ,"ContractData",B19, "T_CVol",, "T")</f>
        <v>28192423</v>
      </c>
      <c r="E19" s="24">
        <f>IFERROR(RTD("cqg.rtd", ,"ContractData",B19, "PerCentNetLastTrade",, "T")/100,0)</f>
        <v>-9.7314423657211824E-2</v>
      </c>
      <c r="F19" s="25">
        <f xml:space="preserve"> RTD("cqg.rtd",,"StudyData",B19, "MA", "InputChoice=Vol,MAType=Sim,Period=10", "MA","D",,"all",,,,"T")</f>
        <v>22303394.699999999</v>
      </c>
      <c r="G19" s="25"/>
      <c r="H19" s="23">
        <f t="shared" si="4"/>
        <v>19</v>
      </c>
      <c r="I19" s="26">
        <f>RANK(E19,$E$1:$E$122,0)+COUNTIF($E$1:E19,E19)-1</f>
        <v>119</v>
      </c>
      <c r="J19" s="26" t="str">
        <f t="shared" si="0"/>
        <v>S.US.UVXY</v>
      </c>
      <c r="K19" s="23" t="str">
        <f t="shared" si="1"/>
        <v>S.US.OIH</v>
      </c>
      <c r="L19" s="23" t="str">
        <f>IF(RIGHT(RTD("cqg.rtd",,"ContractData",K19,"LongDescription",,"T"),3)="ETF",LEFT(RTD("cqg.rtd",,"ContractData",K19,"LongDescription",,"T"),LEN(RTD("cqg.rtd", ,"ContractData",K19, "LongDescription",, "T"))-4),RTD("cqg.rtd",,"ContractData",K19,"LongDescription",,"T"))</f>
        <v>Market Vectors Oil Services</v>
      </c>
      <c r="M19" s="23" t="str">
        <f t="shared" si="2"/>
        <v>Market Vectors Oil Services</v>
      </c>
      <c r="N19" s="24">
        <f>IFERROR(RTD("cqg.rtd", ,"ContractData",K19, "PerCentNetLastTrade",, "T")/100,0)</f>
        <v>2.7809094325441562E-2</v>
      </c>
      <c r="O19" s="23">
        <f>RTD("cqg.rtd", ,"ContractData",K19, "T_CVol",, "T")</f>
        <v>9556712</v>
      </c>
      <c r="P19" s="25">
        <f xml:space="preserve"> RTD("cqg.rtd",,"StudyData",K19, "MA", "InputChoice=Vol,MAType=Sim,Period=10", "MA","D",,"all",,,,"T")</f>
        <v>6562641</v>
      </c>
      <c r="Q19" s="23">
        <f t="shared" si="3"/>
        <v>1</v>
      </c>
      <c r="Y19" s="23">
        <f t="shared" si="5"/>
        <v>17</v>
      </c>
      <c r="Z19" s="28">
        <f xml:space="preserve"> RTD("cqg.rtd",,"StudyData",$Z$1, "Bar", "", "Time", $AA$1,-$Y19,"", "", "","False")</f>
        <v>42242.524305555555</v>
      </c>
      <c r="AA19" s="27">
        <f xml:space="preserve"> IF(RTD("cqg.rtd",,"StudyData",$Z$1, "Bar", "", "Open", $AA$1,-$Y19,"", "", "","False")="",NA(),RTD("cqg.rtd",,"StudyData",$Z$1, "Bar", "", "Open", $AA$1,-$Y19,"", "", "","False"))</f>
        <v>1897</v>
      </c>
      <c r="AB19" s="27">
        <f xml:space="preserve"> IF(RTD("cqg.rtd",,"StudyData",$Z$1, "Bar", "", "High", $AA$1,-$Y19,"", "", "","False")="",NA(),RTD("cqg.rtd",,"StudyData",$Z$1, "Bar", "", "High", $AA$1,-$Y19,"", "", "","False"))</f>
        <v>1904.5</v>
      </c>
      <c r="AC19" s="27">
        <f xml:space="preserve"> IF(RTD("cqg.rtd",,"StudyData",$Z$1, "Bar", "", "Low", $AA$1,-$Y19,"", "", "","False")="",NA(),RTD("cqg.rtd",,"StudyData",$Z$1, "Bar", "", "Low", $AA$1,-$Y19,"", "", "","False"))</f>
        <v>1896.75</v>
      </c>
      <c r="AD19" s="27">
        <f>IFERROR(IF(RTD("cqg.rtd",,"StudyData",$Z$1, "Bar", "", "Close", $AA$1,-$Y19,"", "", "","False")="",NA(),RTD("cqg.rtd",,"StudyData",$Z$1, "Bar", "", "Close", $AA$1,-$Y19,"", "", "","False")),NA())</f>
        <v>1903.25</v>
      </c>
    </row>
    <row r="20" spans="2:30" ht="17.25" x14ac:dyDescent="0.3">
      <c r="B20" s="23" t="str">
        <f>'Symbols Used'!B26</f>
        <v>S.US.XLU</v>
      </c>
      <c r="C20" s="23" t="str">
        <f>RTD("cqg.rtd", ,"ContractData",B20, "LongDescription",, "T")</f>
        <v>Utilities Sector SPDR Fund</v>
      </c>
      <c r="D20" s="23">
        <f>RTD("cqg.rtd", ,"ContractData",B20, "T_CVol",, "T")</f>
        <v>16048015</v>
      </c>
      <c r="E20" s="24">
        <f>IFERROR(RTD("cqg.rtd", ,"ContractData",B20, "PerCentNetLastTrade",, "T")/100,0)</f>
        <v>7.6136093266714255E-3</v>
      </c>
      <c r="F20" s="25">
        <f xml:space="preserve"> RTD("cqg.rtd",,"StudyData",B20, "MA", "InputChoice=Vol,MAType=Sim,Period=10", "MA","D",,"all",,,,"T")</f>
        <v>16307609.6</v>
      </c>
      <c r="G20" s="25"/>
      <c r="H20" s="23">
        <f t="shared" si="4"/>
        <v>20</v>
      </c>
      <c r="I20" s="26">
        <f>RANK(E20,$E$1:$E$122,0)+COUNTIF($E$1:E20,E20)-1</f>
        <v>68</v>
      </c>
      <c r="J20" s="26" t="str">
        <f t="shared" si="0"/>
        <v>S.US.XLU</v>
      </c>
      <c r="K20" s="23" t="str">
        <f t="shared" si="1"/>
        <v>S.US.EWJ</v>
      </c>
      <c r="L20" s="23" t="str">
        <f>IF(RIGHT(RTD("cqg.rtd",,"ContractData",K20,"LongDescription",,"T"),3)="ETF",LEFT(RTD("cqg.rtd",,"ContractData",K20,"LongDescription",,"T"),LEN(RTD("cqg.rtd", ,"ContractData",K20, "LongDescription",, "T"))-4),RTD("cqg.rtd",,"ContractData",K20,"LongDescription",,"T"))</f>
        <v>iShares MSCI Japan</v>
      </c>
      <c r="M20" s="23" t="str">
        <f t="shared" si="2"/>
        <v>iShares MSCI Japan</v>
      </c>
      <c r="N20" s="24">
        <f>IFERROR(RTD("cqg.rtd", ,"ContractData",K20, "PerCentNetLastTrade",, "T")/100,0)</f>
        <v>2.765773552290406E-2</v>
      </c>
      <c r="O20" s="23">
        <f>RTD("cqg.rtd", ,"ContractData",K20, "T_CVol",, "T")</f>
        <v>92326922</v>
      </c>
      <c r="P20" s="25">
        <f xml:space="preserve"> RTD("cqg.rtd",,"StudyData",K20, "MA", "InputChoice=Vol,MAType=Sim,Period=10", "MA","D",,"all",,,,"T")</f>
        <v>66316064.399999999</v>
      </c>
      <c r="Q20" s="23">
        <f t="shared" si="3"/>
        <v>1</v>
      </c>
      <c r="Y20" s="23">
        <f t="shared" si="5"/>
        <v>18</v>
      </c>
      <c r="Z20" s="28">
        <f xml:space="preserve"> RTD("cqg.rtd",,"StudyData",$Z$1, "Bar", "", "Time", $AA$1,-$Y20,"", "", "","False")</f>
        <v>42242.520833333336</v>
      </c>
      <c r="AA20" s="27">
        <f xml:space="preserve"> IF(RTD("cqg.rtd",,"StudyData",$Z$1, "Bar", "", "Open", $AA$1,-$Y20,"", "", "","False")="",NA(),RTD("cqg.rtd",,"StudyData",$Z$1, "Bar", "", "Open", $AA$1,-$Y20,"", "", "","False"))</f>
        <v>1897.75</v>
      </c>
      <c r="AB20" s="27">
        <f xml:space="preserve"> IF(RTD("cqg.rtd",,"StudyData",$Z$1, "Bar", "", "High", $AA$1,-$Y20,"", "", "","False")="",NA(),RTD("cqg.rtd",,"StudyData",$Z$1, "Bar", "", "High", $AA$1,-$Y20,"", "", "","False"))</f>
        <v>1898</v>
      </c>
      <c r="AC20" s="27">
        <f xml:space="preserve"> IF(RTD("cqg.rtd",,"StudyData",$Z$1, "Bar", "", "Low", $AA$1,-$Y20,"", "", "","False")="",NA(),RTD("cqg.rtd",,"StudyData",$Z$1, "Bar", "", "Low", $AA$1,-$Y20,"", "", "","False"))</f>
        <v>1894</v>
      </c>
      <c r="AD20" s="27">
        <f>IFERROR(IF(RTD("cqg.rtd",,"StudyData",$Z$1, "Bar", "", "Close", $AA$1,-$Y20,"", "", "","False")="",NA(),RTD("cqg.rtd",,"StudyData",$Z$1, "Bar", "", "Close", $AA$1,-$Y20,"", "", "","False")),NA())</f>
        <v>1897</v>
      </c>
    </row>
    <row r="21" spans="2:30" ht="17.25" x14ac:dyDescent="0.3">
      <c r="B21" s="23" t="str">
        <f>'Symbols Used'!B27</f>
        <v>S.US.RSX</v>
      </c>
      <c r="C21" s="23" t="str">
        <f>RTD("cqg.rtd", ,"ContractData",B21, "LongDescription",, "T")</f>
        <v>Market Vectors Russia</v>
      </c>
      <c r="D21" s="23">
        <f>RTD("cqg.rtd", ,"ContractData",B21, "T_CVol",, "T")</f>
        <v>7486374</v>
      </c>
      <c r="E21" s="24">
        <f>IFERROR(RTD("cqg.rtd", ,"ContractData",B21, "PerCentNetLastTrade",, "T")/100,0)</f>
        <v>2.5903203817314247E-2</v>
      </c>
      <c r="F21" s="25">
        <f xml:space="preserve"> RTD("cqg.rtd",,"StudyData",B21, "MA", "InputChoice=Vol,MAType=Sim,Period=10", "MA","D",,"all",,,,"T")</f>
        <v>13629480.1</v>
      </c>
      <c r="G21" s="25"/>
      <c r="H21" s="23">
        <f t="shared" si="4"/>
        <v>21</v>
      </c>
      <c r="I21" s="26">
        <f>RANK(E21,$E$1:$E$122,0)+COUNTIF($E$1:E21,E21)-1</f>
        <v>23</v>
      </c>
      <c r="J21" s="26" t="str">
        <f t="shared" si="0"/>
        <v>S.US.RSX</v>
      </c>
      <c r="K21" s="23" t="str">
        <f t="shared" si="1"/>
        <v>S.US.EWT</v>
      </c>
      <c r="L21" s="23" t="str">
        <f>IF(RIGHT(RTD("cqg.rtd",,"ContractData",K21,"LongDescription",,"T"),3)="ETF",LEFT(RTD("cqg.rtd",,"ContractData",K21,"LongDescription",,"T"),LEN(RTD("cqg.rtd", ,"ContractData",K21, "LongDescription",, "T"))-4),RTD("cqg.rtd",,"ContractData",K21,"LongDescription",,"T"))</f>
        <v>iShares MSCI Taiwan</v>
      </c>
      <c r="M21" s="23" t="str">
        <f t="shared" si="2"/>
        <v>iShares MSCI Taiwan</v>
      </c>
      <c r="N21" s="24">
        <f>IFERROR(RTD("cqg.rtd", ,"ContractData",K21, "PerCentNetLastTrade",, "T")/100,0)</f>
        <v>2.7287319422150885E-2</v>
      </c>
      <c r="O21" s="23">
        <f>RTD("cqg.rtd", ,"ContractData",K21, "T_CVol",, "T")</f>
        <v>15050230</v>
      </c>
      <c r="P21" s="25">
        <f xml:space="preserve"> RTD("cqg.rtd",,"StudyData",K21, "MA", "InputChoice=Vol,MAType=Sim,Period=10", "MA","D",,"all",,,,"T")</f>
        <v>15115899.800000001</v>
      </c>
      <c r="Q21" s="23">
        <f t="shared" si="3"/>
        <v>0</v>
      </c>
      <c r="Y21" s="23">
        <f t="shared" si="5"/>
        <v>19</v>
      </c>
      <c r="Z21" s="28">
        <f xml:space="preserve"> RTD("cqg.rtd",,"StudyData",$Z$1, "Bar", "", "Time", $AA$1,-$Y21,"", "", "","False")</f>
        <v>42242.517361111109</v>
      </c>
      <c r="AA21" s="27">
        <f xml:space="preserve"> IF(RTD("cqg.rtd",,"StudyData",$Z$1, "Bar", "", "Open", $AA$1,-$Y21,"", "", "","False")="",NA(),RTD("cqg.rtd",,"StudyData",$Z$1, "Bar", "", "Open", $AA$1,-$Y21,"", "", "","False"))</f>
        <v>1894.5</v>
      </c>
      <c r="AB21" s="27">
        <f xml:space="preserve"> IF(RTD("cqg.rtd",,"StudyData",$Z$1, "Bar", "", "High", $AA$1,-$Y21,"", "", "","False")="",NA(),RTD("cqg.rtd",,"StudyData",$Z$1, "Bar", "", "High", $AA$1,-$Y21,"", "", "","False"))</f>
        <v>1898</v>
      </c>
      <c r="AC21" s="27">
        <f xml:space="preserve"> IF(RTD("cqg.rtd",,"StudyData",$Z$1, "Bar", "", "Low", $AA$1,-$Y21,"", "", "","False")="",NA(),RTD("cqg.rtd",,"StudyData",$Z$1, "Bar", "", "Low", $AA$1,-$Y21,"", "", "","False"))</f>
        <v>1892.5</v>
      </c>
      <c r="AD21" s="27">
        <f>IFERROR(IF(RTD("cqg.rtd",,"StudyData",$Z$1, "Bar", "", "Close", $AA$1,-$Y21,"", "", "","False")="",NA(),RTD("cqg.rtd",,"StudyData",$Z$1, "Bar", "", "Close", $AA$1,-$Y21,"", "", "","False")),NA())</f>
        <v>1897.75</v>
      </c>
    </row>
    <row r="22" spans="2:30" ht="17.25" x14ac:dyDescent="0.3">
      <c r="B22" s="23" t="str">
        <f>'Symbols Used'!B28</f>
        <v>S.US.EFA</v>
      </c>
      <c r="C22" s="23" t="str">
        <f>RTD("cqg.rtd", ,"ContractData",B22, "LongDescription",, "T")</f>
        <v>iShares MSCI EAFE ETF</v>
      </c>
      <c r="D22" s="23">
        <f>RTD("cqg.rtd", ,"ContractData",B22, "T_CVol",, "T")</f>
        <v>30517678</v>
      </c>
      <c r="E22" s="24">
        <f>IFERROR(RTD("cqg.rtd", ,"ContractData",B22, "PerCentNetLastTrade",, "T")/100,0)</f>
        <v>1.0787671232876711E-2</v>
      </c>
      <c r="F22" s="25">
        <f xml:space="preserve"> RTD("cqg.rtd",,"StudyData",B22, "MA", "InputChoice=Vol,MAType=Sim,Period=10", "MA","D",,"all",,,,"T")</f>
        <v>29024771.699999999</v>
      </c>
      <c r="G22" s="25"/>
      <c r="H22" s="23">
        <f t="shared" si="4"/>
        <v>22</v>
      </c>
      <c r="I22" s="26">
        <f>RANK(E22,$E$1:$E$122,0)+COUNTIF($E$1:E22,E22)-1</f>
        <v>64</v>
      </c>
      <c r="J22" s="26" t="str">
        <f t="shared" si="0"/>
        <v>S.US.EFA</v>
      </c>
      <c r="K22" s="23" t="str">
        <f t="shared" si="1"/>
        <v>S.US.KBE</v>
      </c>
      <c r="L22" s="23" t="str">
        <f>IF(RIGHT(RTD("cqg.rtd",,"ContractData",K22,"LongDescription",,"T"),3)="ETF",LEFT(RTD("cqg.rtd",,"ContractData",K22,"LongDescription",,"T"),LEN(RTD("cqg.rtd", ,"ContractData",K22, "LongDescription",, "T"))-4),RTD("cqg.rtd",,"ContractData",K22,"LongDescription",,"T"))</f>
        <v>SPDR S&amp;P Bank</v>
      </c>
      <c r="M22" s="23" t="str">
        <f t="shared" si="2"/>
        <v>S&amp;P Bank</v>
      </c>
      <c r="N22" s="24">
        <f>IFERROR(RTD("cqg.rtd", ,"ContractData",K22, "PerCentNetLastTrade",, "T")/100,0)</f>
        <v>2.6257513445112308E-2</v>
      </c>
      <c r="O22" s="23">
        <f>RTD("cqg.rtd", ,"ContractData",K22, "T_CVol",, "T")</f>
        <v>2117579</v>
      </c>
      <c r="P22" s="25">
        <f xml:space="preserve"> RTD("cqg.rtd",,"StudyData",K22, "MA", "InputChoice=Vol,MAType=Sim,Period=10", "MA","D",,"all",,,,"T")</f>
        <v>2738381.7</v>
      </c>
      <c r="Q22" s="23">
        <f t="shared" si="3"/>
        <v>0</v>
      </c>
      <c r="Y22" s="23">
        <f t="shared" si="5"/>
        <v>20</v>
      </c>
      <c r="Z22" s="28">
        <f xml:space="preserve"> RTD("cqg.rtd",,"StudyData",$Z$1, "Bar", "", "Time", $AA$1,-$Y22,"", "", "","False")</f>
        <v>42242.513888888891</v>
      </c>
      <c r="AA22" s="27">
        <f xml:space="preserve"> IF(RTD("cqg.rtd",,"StudyData",$Z$1, "Bar", "", "Open", $AA$1,-$Y22,"", "", "","False")="",NA(),RTD("cqg.rtd",,"StudyData",$Z$1, "Bar", "", "Open", $AA$1,-$Y22,"", "", "","False"))</f>
        <v>1887.25</v>
      </c>
      <c r="AB22" s="27">
        <f xml:space="preserve"> IF(RTD("cqg.rtd",,"StudyData",$Z$1, "Bar", "", "High", $AA$1,-$Y22,"", "", "","False")="",NA(),RTD("cqg.rtd",,"StudyData",$Z$1, "Bar", "", "High", $AA$1,-$Y22,"", "", "","False"))</f>
        <v>1896.5</v>
      </c>
      <c r="AC22" s="27">
        <f xml:space="preserve"> IF(RTD("cqg.rtd",,"StudyData",$Z$1, "Bar", "", "Low", $AA$1,-$Y22,"", "", "","False")="",NA(),RTD("cqg.rtd",,"StudyData",$Z$1, "Bar", "", "Low", $AA$1,-$Y22,"", "", "","False"))</f>
        <v>1887.25</v>
      </c>
      <c r="AD22" s="27">
        <f>IFERROR(IF(RTD("cqg.rtd",,"StudyData",$Z$1, "Bar", "", "Close", $AA$1,-$Y22,"", "", "","False")="",NA(),RTD("cqg.rtd",,"StudyData",$Z$1, "Bar", "", "Close", $AA$1,-$Y22,"", "", "","False")),NA())</f>
        <v>1894.75</v>
      </c>
    </row>
    <row r="23" spans="2:30" ht="17.25" x14ac:dyDescent="0.3">
      <c r="B23" s="23" t="str">
        <f>'Symbols Used'!B29</f>
        <v>S.US.TLT</v>
      </c>
      <c r="C23" s="23" t="str">
        <f>RTD("cqg.rtd", ,"ContractData",B23, "LongDescription",, "T")</f>
        <v>iShares 20+ Year Treasury Bond ETF</v>
      </c>
      <c r="D23" s="23">
        <f>RTD("cqg.rtd", ,"ContractData",B23, "T_CVol",, "T")</f>
        <v>8440313</v>
      </c>
      <c r="E23" s="24">
        <f>IFERROR(RTD("cqg.rtd", ,"ContractData",B23, "PerCentNetLastTrade",, "T")/100,0)</f>
        <v>-1.8418724362583447E-2</v>
      </c>
      <c r="F23" s="25">
        <f xml:space="preserve"> RTD("cqg.rtd",,"StudyData",B23, "MA", "InputChoice=Vol,MAType=Sim,Period=10", "MA","D",,"all",,,,"T")</f>
        <v>9622280.6999999993</v>
      </c>
      <c r="G23" s="25"/>
      <c r="H23" s="23">
        <f t="shared" si="4"/>
        <v>23</v>
      </c>
      <c r="I23" s="26">
        <f>RANK(E23,$E$1:$E$122,0)+COUNTIF($E$1:E23,E23)-1</f>
        <v>100</v>
      </c>
      <c r="J23" s="26" t="str">
        <f t="shared" si="0"/>
        <v>S.US.TLT</v>
      </c>
      <c r="K23" s="23" t="str">
        <f t="shared" si="1"/>
        <v>S.US.RSX</v>
      </c>
      <c r="L23" s="23" t="str">
        <f>IF(RIGHT(RTD("cqg.rtd",,"ContractData",K23,"LongDescription",,"T"),3)="ETF",LEFT(RTD("cqg.rtd",,"ContractData",K23,"LongDescription",,"T"),LEN(RTD("cqg.rtd", ,"ContractData",K23, "LongDescription",, "T"))-4),RTD("cqg.rtd",,"ContractData",K23,"LongDescription",,"T"))</f>
        <v>Market Vectors Russia</v>
      </c>
      <c r="M23" s="23" t="str">
        <f t="shared" si="2"/>
        <v>Market Vectors Russia</v>
      </c>
      <c r="N23" s="24">
        <f>IFERROR(RTD("cqg.rtd", ,"ContractData",K23, "PerCentNetLastTrade",, "T")/100,0)</f>
        <v>2.5903203817314247E-2</v>
      </c>
      <c r="O23" s="23">
        <f>RTD("cqg.rtd", ,"ContractData",K23, "T_CVol",, "T")</f>
        <v>7486374</v>
      </c>
      <c r="P23" s="25">
        <f xml:space="preserve"> RTD("cqg.rtd",,"StudyData",K23, "MA", "InputChoice=Vol,MAType=Sim,Period=10", "MA","D",,"all",,,,"T")</f>
        <v>13629480.1</v>
      </c>
      <c r="Q23" s="23">
        <f t="shared" si="3"/>
        <v>0</v>
      </c>
      <c r="Y23" s="23">
        <f t="shared" si="5"/>
        <v>21</v>
      </c>
      <c r="Z23" s="28">
        <f xml:space="preserve"> RTD("cqg.rtd",,"StudyData",$Z$1, "Bar", "", "Time", $AA$1,-$Y23,"", "", "","False")</f>
        <v>42242.510416666664</v>
      </c>
      <c r="AA23" s="27">
        <f xml:space="preserve"> IF(RTD("cqg.rtd",,"StudyData",$Z$1, "Bar", "", "Open", $AA$1,-$Y23,"", "", "","False")="",NA(),RTD("cqg.rtd",,"StudyData",$Z$1, "Bar", "", "Open", $AA$1,-$Y23,"", "", "","False"))</f>
        <v>1886.75</v>
      </c>
      <c r="AB23" s="27">
        <f xml:space="preserve"> IF(RTD("cqg.rtd",,"StudyData",$Z$1, "Bar", "", "High", $AA$1,-$Y23,"", "", "","False")="",NA(),RTD("cqg.rtd",,"StudyData",$Z$1, "Bar", "", "High", $AA$1,-$Y23,"", "", "","False"))</f>
        <v>1889.5</v>
      </c>
      <c r="AC23" s="27">
        <f xml:space="preserve"> IF(RTD("cqg.rtd",,"StudyData",$Z$1, "Bar", "", "Low", $AA$1,-$Y23,"", "", "","False")="",NA(),RTD("cqg.rtd",,"StudyData",$Z$1, "Bar", "", "Low", $AA$1,-$Y23,"", "", "","False"))</f>
        <v>1885</v>
      </c>
      <c r="AD23" s="27">
        <f>IFERROR(IF(RTD("cqg.rtd",,"StudyData",$Z$1, "Bar", "", "Close", $AA$1,-$Y23,"", "", "","False")="",NA(),RTD("cqg.rtd",,"StudyData",$Z$1, "Bar", "", "Close", $AA$1,-$Y23,"", "", "","False")),NA())</f>
        <v>1887.25</v>
      </c>
    </row>
    <row r="24" spans="2:30" ht="17.25" x14ac:dyDescent="0.3">
      <c r="B24" s="23" t="str">
        <f>'Symbols Used'!B30</f>
        <v>S.US.EWT</v>
      </c>
      <c r="C24" s="23" t="str">
        <f>RTD("cqg.rtd", ,"ContractData",B24, "LongDescription",, "T")</f>
        <v>iShares MSCI Taiwan ETF</v>
      </c>
      <c r="D24" s="23">
        <f>RTD("cqg.rtd", ,"ContractData",B24, "T_CVol",, "T")</f>
        <v>15050230</v>
      </c>
      <c r="E24" s="24">
        <f>IFERROR(RTD("cqg.rtd", ,"ContractData",B24, "PerCentNetLastTrade",, "T")/100,0)</f>
        <v>2.7287319422150885E-2</v>
      </c>
      <c r="F24" s="25">
        <f xml:space="preserve"> RTD("cqg.rtd",,"StudyData",B24, "MA", "InputChoice=Vol,MAType=Sim,Period=10", "MA","D",,"all",,,,"T")</f>
        <v>15115899.800000001</v>
      </c>
      <c r="G24" s="25"/>
      <c r="H24" s="23">
        <f t="shared" si="4"/>
        <v>24</v>
      </c>
      <c r="I24" s="26">
        <f>RANK(E24,$E$1:$E$122,0)+COUNTIF($E$1:E24,E24)-1</f>
        <v>21</v>
      </c>
      <c r="J24" s="26" t="str">
        <f t="shared" si="0"/>
        <v>S.US.EWT</v>
      </c>
      <c r="K24" s="23" t="str">
        <f t="shared" si="1"/>
        <v>S.US.DIA</v>
      </c>
      <c r="L24" s="23" t="str">
        <f>IF(RIGHT(RTD("cqg.rtd",,"ContractData",K24,"LongDescription",,"T"),3)="ETF",LEFT(RTD("cqg.rtd",,"ContractData",K24,"LongDescription",,"T"),LEN(RTD("cqg.rtd", ,"ContractData",K24, "LongDescription",, "T"))-4),RTD("cqg.rtd",,"ContractData",K24,"LongDescription",,"T"))</f>
        <v>SPDR Dow Jones Industrial Avg ETF Trust</v>
      </c>
      <c r="M24" s="23" t="str">
        <f t="shared" si="2"/>
        <v>Dow Jones Industrial Avg ETF Trust</v>
      </c>
      <c r="N24" s="24">
        <f>IFERROR(RTD("cqg.rtd", ,"ContractData",K24, "PerCentNetLastTrade",, "T")/100,0)</f>
        <v>2.5560738705348585E-2</v>
      </c>
      <c r="O24" s="23">
        <f>RTD("cqg.rtd", ,"ContractData",K24, "T_CVol",, "T")</f>
        <v>13035519</v>
      </c>
      <c r="P24" s="25">
        <f xml:space="preserve"> RTD("cqg.rtd",,"StudyData",K24, "MA", "InputChoice=Vol,MAType=Sim,Period=10", "MA","D",,"all",,,,"T")</f>
        <v>12847089.199999999</v>
      </c>
      <c r="Q24" s="23">
        <f t="shared" si="3"/>
        <v>1</v>
      </c>
      <c r="Y24" s="23">
        <f t="shared" si="5"/>
        <v>22</v>
      </c>
      <c r="Z24" s="28">
        <f xml:space="preserve"> RTD("cqg.rtd",,"StudyData",$Z$1, "Bar", "", "Time", $AA$1,-$Y24,"", "", "","False")</f>
        <v>42242.506944444445</v>
      </c>
      <c r="AA24" s="27">
        <f xml:space="preserve"> IF(RTD("cqg.rtd",,"StudyData",$Z$1, "Bar", "", "Open", $AA$1,-$Y24,"", "", "","False")="",NA(),RTD("cqg.rtd",,"StudyData",$Z$1, "Bar", "", "Open", $AA$1,-$Y24,"", "", "","False"))</f>
        <v>1886.25</v>
      </c>
      <c r="AB24" s="27">
        <f xml:space="preserve"> IF(RTD("cqg.rtd",,"StudyData",$Z$1, "Bar", "", "High", $AA$1,-$Y24,"", "", "","False")="",NA(),RTD("cqg.rtd",,"StudyData",$Z$1, "Bar", "", "High", $AA$1,-$Y24,"", "", "","False"))</f>
        <v>1890.5</v>
      </c>
      <c r="AC24" s="27">
        <f xml:space="preserve"> IF(RTD("cqg.rtd",,"StudyData",$Z$1, "Bar", "", "Low", $AA$1,-$Y24,"", "", "","False")="",NA(),RTD("cqg.rtd",,"StudyData",$Z$1, "Bar", "", "Low", $AA$1,-$Y24,"", "", "","False"))</f>
        <v>1885</v>
      </c>
      <c r="AD24" s="27">
        <f>IFERROR(IF(RTD("cqg.rtd",,"StudyData",$Z$1, "Bar", "", "Close", $AA$1,-$Y24,"", "", "","False")="",NA(),RTD("cqg.rtd",,"StudyData",$Z$1, "Bar", "", "Close", $AA$1,-$Y24,"", "", "","False")),NA())</f>
        <v>1886.5</v>
      </c>
    </row>
    <row r="25" spans="2:30" ht="17.25" x14ac:dyDescent="0.3">
      <c r="B25" s="23" t="str">
        <f>'Symbols Used'!B31</f>
        <v>S.US.SDS</v>
      </c>
      <c r="C25" s="23" t="str">
        <f>RTD("cqg.rtd", ,"ContractData",B25, "LongDescription",, "T")</f>
        <v>ProShares UltraShort S&amp;P500</v>
      </c>
      <c r="D25" s="23">
        <f>RTD("cqg.rtd", ,"ContractData",B25, "T_CVol",, "T")</f>
        <v>25411962</v>
      </c>
      <c r="E25" s="24">
        <f>IFERROR(RTD("cqg.rtd", ,"ContractData",B25, "PerCentNetLastTrade",, "T")/100,0)</f>
        <v>-4.8984468339307051E-2</v>
      </c>
      <c r="F25" s="25">
        <f xml:space="preserve"> RTD("cqg.rtd",,"StudyData",B25, "MA", "InputChoice=Vol,MAType=Sim,Period=10", "MA","D",,"all",,,,"T")</f>
        <v>19329796.800000001</v>
      </c>
      <c r="G25" s="25"/>
      <c r="H25" s="23">
        <f t="shared" si="4"/>
        <v>25</v>
      </c>
      <c r="I25" s="26">
        <f>RANK(E25,$E$1:$E$122,0)+COUNTIF($E$1:E25,E25)-1</f>
        <v>110</v>
      </c>
      <c r="J25" s="26" t="str">
        <f t="shared" si="0"/>
        <v>S.US.SDS</v>
      </c>
      <c r="K25" s="23" t="str">
        <f t="shared" si="1"/>
        <v>S.US.XLV</v>
      </c>
      <c r="L25" s="23" t="str">
        <f>IF(RIGHT(RTD("cqg.rtd",,"ContractData",K25,"LongDescription",,"T"),3)="ETF",LEFT(RTD("cqg.rtd",,"ContractData",K25,"LongDescription",,"T"),LEN(RTD("cqg.rtd", ,"ContractData",K25, "LongDescription",, "T"))-4),RTD("cqg.rtd",,"ContractData",K25,"LongDescription",,"T"))</f>
        <v>Health Care Select Sector SPDR</v>
      </c>
      <c r="M25" s="23" t="str">
        <f t="shared" si="2"/>
        <v>Health Care Select Sector SPDR</v>
      </c>
      <c r="N25" s="24">
        <f>IFERROR(RTD("cqg.rtd", ,"ContractData",K25, "PerCentNetLastTrade",, "T")/100,0)</f>
        <v>2.5014714537963507E-2</v>
      </c>
      <c r="O25" s="23">
        <f>RTD("cqg.rtd", ,"ContractData",K25, "T_CVol",, "T")</f>
        <v>15014781</v>
      </c>
      <c r="P25" s="25">
        <f xml:space="preserve"> RTD("cqg.rtd",,"StudyData",K25, "MA", "InputChoice=Vol,MAType=Sim,Period=10", "MA","D",,"all",,,,"T")</f>
        <v>13742306.5</v>
      </c>
      <c r="Q25" s="23">
        <f t="shared" si="3"/>
        <v>1</v>
      </c>
      <c r="Y25" s="23">
        <f t="shared" si="5"/>
        <v>23</v>
      </c>
      <c r="Z25" s="28">
        <f xml:space="preserve"> RTD("cqg.rtd",,"StudyData",$Z$1, "Bar", "", "Time", $AA$1,-$Y25,"", "", "","False")</f>
        <v>42242.503472222219</v>
      </c>
      <c r="AA25" s="27">
        <f xml:space="preserve"> IF(RTD("cqg.rtd",,"StudyData",$Z$1, "Bar", "", "Open", $AA$1,-$Y25,"", "", "","False")="",NA(),RTD("cqg.rtd",,"StudyData",$Z$1, "Bar", "", "Open", $AA$1,-$Y25,"", "", "","False"))</f>
        <v>1889.25</v>
      </c>
      <c r="AB25" s="27">
        <f xml:space="preserve"> IF(RTD("cqg.rtd",,"StudyData",$Z$1, "Bar", "", "High", $AA$1,-$Y25,"", "", "","False")="",NA(),RTD("cqg.rtd",,"StudyData",$Z$1, "Bar", "", "High", $AA$1,-$Y25,"", "", "","False"))</f>
        <v>1891.25</v>
      </c>
      <c r="AC25" s="27">
        <f xml:space="preserve"> IF(RTD("cqg.rtd",,"StudyData",$Z$1, "Bar", "", "Low", $AA$1,-$Y25,"", "", "","False")="",NA(),RTD("cqg.rtd",,"StudyData",$Z$1, "Bar", "", "Low", $AA$1,-$Y25,"", "", "","False"))</f>
        <v>1884.5</v>
      </c>
      <c r="AD25" s="27">
        <f>IFERROR(IF(RTD("cqg.rtd",,"StudyData",$Z$1, "Bar", "", "Close", $AA$1,-$Y25,"", "", "","False")="",NA(),RTD("cqg.rtd",,"StudyData",$Z$1, "Bar", "", "Close", $AA$1,-$Y25,"", "", "","False")),NA())</f>
        <v>1886.25</v>
      </c>
    </row>
    <row r="26" spans="2:30" ht="17.25" x14ac:dyDescent="0.3">
      <c r="B26" s="23" t="str">
        <f>'Symbols Used'!B32</f>
        <v>S.US.XOP</v>
      </c>
      <c r="C26" s="23" t="str">
        <f>RTD("cqg.rtd", ,"ContractData",B26, "LongDescription",, "T")</f>
        <v>SPDR S&amp;P Oil &amp; Gas E&amp;P ETF</v>
      </c>
      <c r="D26" s="23">
        <f>RTD("cqg.rtd", ,"ContractData",B26, "T_CVol",, "T")</f>
        <v>7753409</v>
      </c>
      <c r="E26" s="24">
        <f>IFERROR(RTD("cqg.rtd", ,"ContractData",B26, "PerCentNetLastTrade",, "T")/100,0)</f>
        <v>1.5534572037770332E-2</v>
      </c>
      <c r="F26" s="25">
        <f xml:space="preserve"> RTD("cqg.rtd",,"StudyData",B26, "MA", "InputChoice=Vol,MAType=Sim,Period=10", "MA","D",,"all",,,,"T")</f>
        <v>10244546.6</v>
      </c>
      <c r="G26" s="25"/>
      <c r="H26" s="23">
        <f t="shared" si="4"/>
        <v>26</v>
      </c>
      <c r="I26" s="26">
        <f>RANK(E26,$E$1:$E$122,0)+COUNTIF($E$1:E26,E26)-1</f>
        <v>52</v>
      </c>
      <c r="J26" s="26" t="str">
        <f t="shared" si="0"/>
        <v>S.US.XOP</v>
      </c>
      <c r="K26" s="23" t="str">
        <f t="shared" si="1"/>
        <v>S.US.VOO</v>
      </c>
      <c r="L26" s="23" t="str">
        <f>IF(RIGHT(RTD("cqg.rtd",,"ContractData",K26,"LongDescription",,"T"),3)="ETF",LEFT(RTD("cqg.rtd",,"ContractData",K26,"LongDescription",,"T"),LEN(RTD("cqg.rtd", ,"ContractData",K26, "LongDescription",, "T"))-4),RTD("cqg.rtd",,"ContractData",K26,"LongDescription",,"T"))</f>
        <v>Vanguard S&amp;P 500</v>
      </c>
      <c r="M26" s="23" t="str">
        <f t="shared" si="2"/>
        <v>Vanguard S&amp;P 500</v>
      </c>
      <c r="N26" s="24">
        <f>IFERROR(RTD("cqg.rtd", ,"ContractData",K26, "PerCentNetLastTrade",, "T")/100,0)</f>
        <v>2.5007286505392013E-2</v>
      </c>
      <c r="O26" s="23">
        <f>RTD("cqg.rtd", ,"ContractData",K26, "T_CVol",, "T")</f>
        <v>4745565</v>
      </c>
      <c r="P26" s="25">
        <f xml:space="preserve"> RTD("cqg.rtd",,"StudyData",K26, "MA", "InputChoice=Vol,MAType=Sim,Period=10", "MA","D",,"all",,,,"T")</f>
        <v>4230557</v>
      </c>
      <c r="Q26" s="23">
        <f t="shared" si="3"/>
        <v>1</v>
      </c>
      <c r="Y26" s="23">
        <f t="shared" si="5"/>
        <v>24</v>
      </c>
      <c r="Z26" s="28">
        <f xml:space="preserve"> RTD("cqg.rtd",,"StudyData",$Z$1, "Bar", "", "Time", $AA$1,-$Y26,"", "", "","False")</f>
        <v>42242.5</v>
      </c>
      <c r="AA26" s="27">
        <f xml:space="preserve"> IF(RTD("cqg.rtd",,"StudyData",$Z$1, "Bar", "", "Open", $AA$1,-$Y26,"", "", "","False")="",NA(),RTD("cqg.rtd",,"StudyData",$Z$1, "Bar", "", "Open", $AA$1,-$Y26,"", "", "","False"))</f>
        <v>1889.5</v>
      </c>
      <c r="AB26" s="27">
        <f xml:space="preserve"> IF(RTD("cqg.rtd",,"StudyData",$Z$1, "Bar", "", "High", $AA$1,-$Y26,"", "", "","False")="",NA(),RTD("cqg.rtd",,"StudyData",$Z$1, "Bar", "", "High", $AA$1,-$Y26,"", "", "","False"))</f>
        <v>1893.75</v>
      </c>
      <c r="AC26" s="27">
        <f xml:space="preserve"> IF(RTD("cqg.rtd",,"StudyData",$Z$1, "Bar", "", "Low", $AA$1,-$Y26,"", "", "","False")="",NA(),RTD("cqg.rtd",,"StudyData",$Z$1, "Bar", "", "Low", $AA$1,-$Y26,"", "", "","False"))</f>
        <v>1887.75</v>
      </c>
      <c r="AD26" s="27">
        <f>IFERROR(IF(RTD("cqg.rtd",,"StudyData",$Z$1, "Bar", "", "Close", $AA$1,-$Y26,"", "", "","False")="",NA(),RTD("cqg.rtd",,"StudyData",$Z$1, "Bar", "", "Close", $AA$1,-$Y26,"", "", "","False")),NA())</f>
        <v>1889.25</v>
      </c>
    </row>
    <row r="27" spans="2:30" ht="17.25" x14ac:dyDescent="0.3">
      <c r="B27" s="23" t="str">
        <f>'Symbols Used'!B33</f>
        <v>S.US.OIH</v>
      </c>
      <c r="C27" s="23" t="str">
        <f>RTD("cqg.rtd", ,"ContractData",B27, "LongDescription",, "T")</f>
        <v>Market Vectors Oil Services ETF</v>
      </c>
      <c r="D27" s="23">
        <f>RTD("cqg.rtd", ,"ContractData",B27, "T_CVol",, "T")</f>
        <v>9556712</v>
      </c>
      <c r="E27" s="24">
        <f>IFERROR(RTD("cqg.rtd", ,"ContractData",B27, "PerCentNetLastTrade",, "T")/100,0)</f>
        <v>2.7809094325441562E-2</v>
      </c>
      <c r="F27" s="25">
        <f xml:space="preserve"> RTD("cqg.rtd",,"StudyData",B27, "MA", "InputChoice=Vol,MAType=Sim,Period=10", "MA","D",,"all",,,,"T")</f>
        <v>6562641</v>
      </c>
      <c r="G27" s="25"/>
      <c r="H27" s="23">
        <f t="shared" si="4"/>
        <v>27</v>
      </c>
      <c r="I27" s="26">
        <f>RANK(E27,$E$1:$E$122,0)+COUNTIF($E$1:E27,E27)-1</f>
        <v>19</v>
      </c>
      <c r="J27" s="26" t="str">
        <f t="shared" si="0"/>
        <v>S.US.OIH</v>
      </c>
      <c r="K27" s="23" t="str">
        <f t="shared" si="1"/>
        <v>S.US.IVV</v>
      </c>
      <c r="L27" s="23" t="str">
        <f>IF(RIGHT(RTD("cqg.rtd",,"ContractData",K27,"LongDescription",,"T"),3)="ETF",LEFT(RTD("cqg.rtd",,"ContractData",K27,"LongDescription",,"T"),LEN(RTD("cqg.rtd", ,"ContractData",K27, "LongDescription",, "T"))-4),RTD("cqg.rtd",,"ContractData",K27,"LongDescription",,"T"))</f>
        <v>iShares Core S&amp;P 500</v>
      </c>
      <c r="M27" s="23" t="str">
        <f t="shared" si="2"/>
        <v>iShares Core S&amp;P 500</v>
      </c>
      <c r="N27" s="24">
        <f>IFERROR(RTD("cqg.rtd", ,"ContractData",K27, "PerCentNetLastTrade",, "T")/100,0)</f>
        <v>2.4856596558317401E-2</v>
      </c>
      <c r="O27" s="23">
        <f>RTD("cqg.rtd", ,"ContractData",K27, "T_CVol",, "T")</f>
        <v>8244430</v>
      </c>
      <c r="P27" s="25">
        <f xml:space="preserve"> RTD("cqg.rtd",,"StudyData",K27, "MA", "InputChoice=Vol,MAType=Sim,Period=10", "MA","D",,"all",,,,"T")</f>
        <v>6836666.0999999996</v>
      </c>
      <c r="Q27" s="23">
        <f t="shared" si="3"/>
        <v>1</v>
      </c>
      <c r="Y27" s="23">
        <f t="shared" si="5"/>
        <v>25</v>
      </c>
      <c r="Z27" s="28">
        <f xml:space="preserve"> RTD("cqg.rtd",,"StudyData",$Z$1, "Bar", "", "Time", $AA$1,-$Y27,"", "", "","False")</f>
        <v>42242.496527777781</v>
      </c>
      <c r="AA27" s="27">
        <f xml:space="preserve"> IF(RTD("cqg.rtd",,"StudyData",$Z$1, "Bar", "", "Open", $AA$1,-$Y27,"", "", "","False")="",NA(),RTD("cqg.rtd",,"StudyData",$Z$1, "Bar", "", "Open", $AA$1,-$Y27,"", "", "","False"))</f>
        <v>1883.25</v>
      </c>
      <c r="AB27" s="27">
        <f xml:space="preserve"> IF(RTD("cqg.rtd",,"StudyData",$Z$1, "Bar", "", "High", $AA$1,-$Y27,"", "", "","False")="",NA(),RTD("cqg.rtd",,"StudyData",$Z$1, "Bar", "", "High", $AA$1,-$Y27,"", "", "","False"))</f>
        <v>1889.75</v>
      </c>
      <c r="AC27" s="27">
        <f xml:space="preserve"> IF(RTD("cqg.rtd",,"StudyData",$Z$1, "Bar", "", "Low", $AA$1,-$Y27,"", "", "","False")="",NA(),RTD("cqg.rtd",,"StudyData",$Z$1, "Bar", "", "Low", $AA$1,-$Y27,"", "", "","False"))</f>
        <v>1883.25</v>
      </c>
      <c r="AD27" s="27">
        <f>IFERROR(IF(RTD("cqg.rtd",,"StudyData",$Z$1, "Bar", "", "Close", $AA$1,-$Y27,"", "", "","False")="",NA(),RTD("cqg.rtd",,"StudyData",$Z$1, "Bar", "", "Close", $AA$1,-$Y27,"", "", "","False")),NA())</f>
        <v>1889.5</v>
      </c>
    </row>
    <row r="28" spans="2:30" ht="17.25" x14ac:dyDescent="0.3">
      <c r="B28" s="23" t="str">
        <f>'Symbols Used'!B34</f>
        <v>S.US.JNK</v>
      </c>
      <c r="C28" s="23" t="str">
        <f>RTD("cqg.rtd", ,"ContractData",B28, "LongDescription",, "T")</f>
        <v>SPDR Barclays High Yield Bond ETF</v>
      </c>
      <c r="D28" s="23">
        <f>RTD("cqg.rtd", ,"ContractData",B28, "T_CVol",, "T")</f>
        <v>6832294</v>
      </c>
      <c r="E28" s="24">
        <f>IFERROR(RTD("cqg.rtd", ,"ContractData",B28, "PerCentNetLastTrade",, "T")/100,0)</f>
        <v>8.241758241758242E-3</v>
      </c>
      <c r="F28" s="25">
        <f xml:space="preserve"> RTD("cqg.rtd",,"StudyData",B28, "MA", "InputChoice=Vol,MAType=Sim,Period=10", "MA","D",,"all",,,,"T")</f>
        <v>9818163</v>
      </c>
      <c r="G28" s="25"/>
      <c r="H28" s="23">
        <f t="shared" si="4"/>
        <v>28</v>
      </c>
      <c r="I28" s="26">
        <f>RANK(E28,$E$1:$E$122,0)+COUNTIF($E$1:E28,E28)-1</f>
        <v>67</v>
      </c>
      <c r="J28" s="26" t="str">
        <f t="shared" si="0"/>
        <v>S.US.JNK</v>
      </c>
      <c r="K28" s="23" t="str">
        <f t="shared" si="1"/>
        <v>S.US.XLY</v>
      </c>
      <c r="L28" s="23" t="str">
        <f>IF(RIGHT(RTD("cqg.rtd",,"ContractData",K28,"LongDescription",,"T"),3)="ETF",LEFT(RTD("cqg.rtd",,"ContractData",K28,"LongDescription",,"T"),LEN(RTD("cqg.rtd", ,"ContractData",K28, "LongDescription",, "T"))-4),RTD("cqg.rtd",,"ContractData",K28,"LongDescription",,"T"))</f>
        <v>Consumer Discretionary Select SectorSPDR</v>
      </c>
      <c r="M28" s="23" t="str">
        <f t="shared" si="2"/>
        <v>Consumer Discretionary Select SectorSPDR</v>
      </c>
      <c r="N28" s="24">
        <f>IFERROR(RTD("cqg.rtd", ,"ContractData",K28, "PerCentNetLastTrade",, "T")/100,0)</f>
        <v>2.4753867791842476E-2</v>
      </c>
      <c r="O28" s="23">
        <f>RTD("cqg.rtd", ,"ContractData",K28, "T_CVol",, "T")</f>
        <v>12642657</v>
      </c>
      <c r="P28" s="25">
        <f xml:space="preserve"> RTD("cqg.rtd",,"StudyData",K28, "MA", "InputChoice=Vol,MAType=Sim,Period=10", "MA","D",,"all",,,,"T")</f>
        <v>10213685.199999999</v>
      </c>
      <c r="Q28" s="23">
        <f t="shared" si="3"/>
        <v>1</v>
      </c>
      <c r="Y28" s="23">
        <f t="shared" si="5"/>
        <v>26</v>
      </c>
      <c r="Z28" s="28">
        <f xml:space="preserve"> RTD("cqg.rtd",,"StudyData",$Z$1, "Bar", "", "Time", $AA$1,-$Y28,"", "", "","False")</f>
        <v>42242.493055555555</v>
      </c>
      <c r="AA28" s="27">
        <f xml:space="preserve"> IF(RTD("cqg.rtd",,"StudyData",$Z$1, "Bar", "", "Open", $AA$1,-$Y28,"", "", "","False")="",NA(),RTD("cqg.rtd",,"StudyData",$Z$1, "Bar", "", "Open", $AA$1,-$Y28,"", "", "","False"))</f>
        <v>1881</v>
      </c>
      <c r="AB28" s="27">
        <f xml:space="preserve"> IF(RTD("cqg.rtd",,"StudyData",$Z$1, "Bar", "", "High", $AA$1,-$Y28,"", "", "","False")="",NA(),RTD("cqg.rtd",,"StudyData",$Z$1, "Bar", "", "High", $AA$1,-$Y28,"", "", "","False"))</f>
        <v>1884.25</v>
      </c>
      <c r="AC28" s="27">
        <f xml:space="preserve"> IF(RTD("cqg.rtd",,"StudyData",$Z$1, "Bar", "", "Low", $AA$1,-$Y28,"", "", "","False")="",NA(),RTD("cqg.rtd",,"StudyData",$Z$1, "Bar", "", "Low", $AA$1,-$Y28,"", "", "","False"))</f>
        <v>1878.5</v>
      </c>
      <c r="AD28" s="27">
        <f>IFERROR(IF(RTD("cqg.rtd",,"StudyData",$Z$1, "Bar", "", "Close", $AA$1,-$Y28,"", "", "","False")="",NA(),RTD("cqg.rtd",,"StudyData",$Z$1, "Bar", "", "Close", $AA$1,-$Y28,"", "", "","False")),NA())</f>
        <v>1883.5</v>
      </c>
    </row>
    <row r="29" spans="2:30" ht="17.25" x14ac:dyDescent="0.3">
      <c r="B29" s="23" t="str">
        <f>'Symbols Used'!B35</f>
        <v>S.US.KBE</v>
      </c>
      <c r="C29" s="23" t="str">
        <f>RTD("cqg.rtd", ,"ContractData",B29, "LongDescription",, "T")</f>
        <v>SPDR S&amp;P Bank ETF</v>
      </c>
      <c r="D29" s="23">
        <f>RTD("cqg.rtd", ,"ContractData",B29, "T_CVol",, "T")</f>
        <v>2117579</v>
      </c>
      <c r="E29" s="24">
        <f>IFERROR(RTD("cqg.rtd", ,"ContractData",B29, "PerCentNetLastTrade",, "T")/100,0)</f>
        <v>2.6257513445112308E-2</v>
      </c>
      <c r="F29" s="25">
        <f xml:space="preserve"> RTD("cqg.rtd",,"StudyData",B29, "MA", "InputChoice=Vol,MAType=Sim,Period=10", "MA","D",,"all",,,,"T")</f>
        <v>2738381.7</v>
      </c>
      <c r="G29" s="25"/>
      <c r="H29" s="23">
        <f t="shared" si="4"/>
        <v>29</v>
      </c>
      <c r="I29" s="26">
        <f>RANK(E29,$E$1:$E$122,0)+COUNTIF($E$1:E29,E29)-1</f>
        <v>22</v>
      </c>
      <c r="J29" s="26" t="str">
        <f t="shared" si="0"/>
        <v>S.US.KBE</v>
      </c>
      <c r="K29" s="23" t="str">
        <f t="shared" si="1"/>
        <v>S.US.SPY</v>
      </c>
      <c r="L29" s="23" t="str">
        <f>IF(RIGHT(RTD("cqg.rtd",,"ContractData",K29,"LongDescription",,"T"),3)="ETF",LEFT(RTD("cqg.rtd",,"ContractData",K29,"LongDescription",,"T"),LEN(RTD("cqg.rtd", ,"ContractData",K29, "LongDescription",, "T"))-4),RTD("cqg.rtd",,"ContractData",K29,"LongDescription",,"T"))</f>
        <v>SPDR S&amp;P 500 ETF Trust</v>
      </c>
      <c r="M29" s="23" t="str">
        <f t="shared" si="2"/>
        <v>S&amp;P 500 ETF Trust</v>
      </c>
      <c r="N29" s="24">
        <f>IFERROR(RTD("cqg.rtd", ,"ContractData",K29, "PerCentNetLastTrade",, "T")/100,0)</f>
        <v>2.4456666844662786E-2</v>
      </c>
      <c r="O29" s="23">
        <f>RTD("cqg.rtd", ,"ContractData",K29, "T_CVol",, "T")</f>
        <v>181391463</v>
      </c>
      <c r="P29" s="25">
        <f xml:space="preserve"> RTD("cqg.rtd",,"StudyData",K29, "MA", "InputChoice=Vol,MAType=Sim,Period=10", "MA","D",,"all",,,,"T")</f>
        <v>209224657.09999999</v>
      </c>
      <c r="Q29" s="23">
        <f t="shared" si="3"/>
        <v>0</v>
      </c>
      <c r="Y29" s="23">
        <f t="shared" si="5"/>
        <v>27</v>
      </c>
      <c r="Z29" s="28">
        <f xml:space="preserve"> RTD("cqg.rtd",,"StudyData",$Z$1, "Bar", "", "Time", $AA$1,-$Y29,"", "", "","False")</f>
        <v>42242.489583333336</v>
      </c>
      <c r="AA29" s="27">
        <f xml:space="preserve"> IF(RTD("cqg.rtd",,"StudyData",$Z$1, "Bar", "", "Open", $AA$1,-$Y29,"", "", "","False")="",NA(),RTD("cqg.rtd",,"StudyData",$Z$1, "Bar", "", "Open", $AA$1,-$Y29,"", "", "","False"))</f>
        <v>1876.75</v>
      </c>
      <c r="AB29" s="27">
        <f xml:space="preserve"> IF(RTD("cqg.rtd",,"StudyData",$Z$1, "Bar", "", "High", $AA$1,-$Y29,"", "", "","False")="",NA(),RTD("cqg.rtd",,"StudyData",$Z$1, "Bar", "", "High", $AA$1,-$Y29,"", "", "","False"))</f>
        <v>1882.5</v>
      </c>
      <c r="AC29" s="27">
        <f xml:space="preserve"> IF(RTD("cqg.rtd",,"StudyData",$Z$1, "Bar", "", "Low", $AA$1,-$Y29,"", "", "","False")="",NA(),RTD("cqg.rtd",,"StudyData",$Z$1, "Bar", "", "Low", $AA$1,-$Y29,"", "", "","False"))</f>
        <v>1876</v>
      </c>
      <c r="AD29" s="27">
        <f>IFERROR(IF(RTD("cqg.rtd",,"StudyData",$Z$1, "Bar", "", "Close", $AA$1,-$Y29,"", "", "","False")="",NA(),RTD("cqg.rtd",,"StudyData",$Z$1, "Bar", "", "Close", $AA$1,-$Y29,"", "", "","False")),NA())</f>
        <v>1881</v>
      </c>
    </row>
    <row r="30" spans="2:30" ht="17.25" x14ac:dyDescent="0.3">
      <c r="B30" s="23" t="str">
        <f>'Symbols Used'!B36</f>
        <v>S.US.XLV</v>
      </c>
      <c r="C30" s="23" t="str">
        <f>RTD("cqg.rtd", ,"ContractData",B30, "LongDescription",, "T")</f>
        <v>Health Care Select Sector SPDR</v>
      </c>
      <c r="D30" s="23">
        <f>RTD("cqg.rtd", ,"ContractData",B30, "T_CVol",, "T")</f>
        <v>15014781</v>
      </c>
      <c r="E30" s="24">
        <f>IFERROR(RTD("cqg.rtd", ,"ContractData",B30, "PerCentNetLastTrade",, "T")/100,0)</f>
        <v>2.5014714537963507E-2</v>
      </c>
      <c r="F30" s="25">
        <f xml:space="preserve"> RTD("cqg.rtd",,"StudyData",B30, "MA", "InputChoice=Vol,MAType=Sim,Period=10", "MA","D",,"all",,,,"T")</f>
        <v>13742306.5</v>
      </c>
      <c r="G30" s="25"/>
      <c r="H30" s="23">
        <f t="shared" si="4"/>
        <v>30</v>
      </c>
      <c r="I30" s="26">
        <f>RANK(E30,$E$1:$E$122,0)+COUNTIF($E$1:E30,E30)-1</f>
        <v>25</v>
      </c>
      <c r="J30" s="26" t="str">
        <f t="shared" si="0"/>
        <v>S.US.XLV</v>
      </c>
      <c r="K30" s="23" t="str">
        <f t="shared" si="1"/>
        <v>S.US.HEDJ</v>
      </c>
      <c r="L30" s="23" t="str">
        <f>IF(RIGHT(RTD("cqg.rtd",,"ContractData",K30,"LongDescription",,"T"),3)="ETF",LEFT(RTD("cqg.rtd",,"ContractData",K30,"LongDescription",,"T"),LEN(RTD("cqg.rtd", ,"ContractData",K30, "LongDescription",, "T"))-4),RTD("cqg.rtd",,"ContractData",K30,"LongDescription",,"T"))</f>
        <v>WisdomTree Europe Hedged Equity Fund</v>
      </c>
      <c r="M30" s="23" t="str">
        <f t="shared" si="2"/>
        <v>WisdomTree Europe Hedged Equity Fund</v>
      </c>
      <c r="N30" s="24">
        <f>IFERROR(RTD("cqg.rtd", ,"ContractData",K30, "PerCentNetLastTrade",, "T")/100,0)</f>
        <v>2.3973846712677077E-2</v>
      </c>
      <c r="O30" s="23">
        <f>RTD("cqg.rtd", ,"ContractData",K30, "T_CVol",, "T")</f>
        <v>6261188</v>
      </c>
      <c r="P30" s="25">
        <f xml:space="preserve"> RTD("cqg.rtd",,"StudyData",K30, "MA", "InputChoice=Vol,MAType=Sim,Period=10", "MA","D",,"all",,,,"T")</f>
        <v>7596275.5</v>
      </c>
      <c r="Q30" s="23">
        <f t="shared" si="3"/>
        <v>0</v>
      </c>
      <c r="Y30" s="23">
        <f t="shared" si="5"/>
        <v>28</v>
      </c>
      <c r="Z30" s="28">
        <f xml:space="preserve"> RTD("cqg.rtd",,"StudyData",$Z$1, "Bar", "", "Time", $AA$1,-$Y30,"", "", "","False")</f>
        <v>42242.486111111109</v>
      </c>
      <c r="AA30" s="27">
        <f xml:space="preserve"> IF(RTD("cqg.rtd",,"StudyData",$Z$1, "Bar", "", "Open", $AA$1,-$Y30,"", "", "","False")="",NA(),RTD("cqg.rtd",,"StudyData",$Z$1, "Bar", "", "Open", $AA$1,-$Y30,"", "", "","False"))</f>
        <v>1876.75</v>
      </c>
      <c r="AB30" s="27">
        <f xml:space="preserve"> IF(RTD("cqg.rtd",,"StudyData",$Z$1, "Bar", "", "High", $AA$1,-$Y30,"", "", "","False")="",NA(),RTD("cqg.rtd",,"StudyData",$Z$1, "Bar", "", "High", $AA$1,-$Y30,"", "", "","False"))</f>
        <v>1878.75</v>
      </c>
      <c r="AC30" s="27">
        <f xml:space="preserve"> IF(RTD("cqg.rtd",,"StudyData",$Z$1, "Bar", "", "Low", $AA$1,-$Y30,"", "", "","False")="",NA(),RTD("cqg.rtd",,"StudyData",$Z$1, "Bar", "", "Low", $AA$1,-$Y30,"", "", "","False"))</f>
        <v>1875.5</v>
      </c>
      <c r="AD30" s="27">
        <f>IFERROR(IF(RTD("cqg.rtd",,"StudyData",$Z$1, "Bar", "", "Close", $AA$1,-$Y30,"", "", "","False")="",NA(),RTD("cqg.rtd",,"StudyData",$Z$1, "Bar", "", "Close", $AA$1,-$Y30,"", "", "","False")),NA())</f>
        <v>1877</v>
      </c>
    </row>
    <row r="31" spans="2:30" ht="17.25" x14ac:dyDescent="0.3">
      <c r="B31" s="23" t="str">
        <f>'Symbols Used'!B37</f>
        <v>S.US.GLD</v>
      </c>
      <c r="C31" s="23" t="str">
        <f>RTD("cqg.rtd", ,"ContractData",B31, "LongDescription",, "T")</f>
        <v>SPDR Gold Trust</v>
      </c>
      <c r="D31" s="23">
        <f>RTD("cqg.rtd", ,"ContractData",B31, "T_CVol",, "T")</f>
        <v>7417437</v>
      </c>
      <c r="E31" s="24">
        <f>IFERROR(RTD("cqg.rtd", ,"ContractData",B31, "PerCentNetLastTrade",, "T")/100,0)</f>
        <v>-1.0809820447050202E-2</v>
      </c>
      <c r="F31" s="25">
        <f xml:space="preserve"> RTD("cqg.rtd",,"StudyData",B31, "MA", "InputChoice=Vol,MAType=Sim,Period=10", "MA","D",,"all",,,,"T")</f>
        <v>8747302.4000000004</v>
      </c>
      <c r="G31" s="25"/>
      <c r="H31" s="23">
        <f t="shared" si="4"/>
        <v>31</v>
      </c>
      <c r="I31" s="26">
        <f>RANK(E31,$E$1:$E$122,0)+COUNTIF($E$1:E31,E31)-1</f>
        <v>97</v>
      </c>
      <c r="J31" s="26" t="str">
        <f t="shared" si="0"/>
        <v>S.US.GLD</v>
      </c>
      <c r="K31" s="23" t="str">
        <f t="shared" si="1"/>
        <v>S.US.EWZ</v>
      </c>
      <c r="L31" s="23" t="str">
        <f>IF(RIGHT(RTD("cqg.rtd",,"ContractData",K31,"LongDescription",,"T"),3)="ETF",LEFT(RTD("cqg.rtd",,"ContractData",K31,"LongDescription",,"T"),LEN(RTD("cqg.rtd", ,"ContractData",K31, "LongDescription",, "T"))-4),RTD("cqg.rtd",,"ContractData",K31,"LongDescription",,"T"))</f>
        <v>iShares MSCI Brazil Capped</v>
      </c>
      <c r="M31" s="23" t="str">
        <f t="shared" si="2"/>
        <v>iShares MSCI Brazil Capped</v>
      </c>
      <c r="N31" s="24">
        <f>IFERROR(RTD("cqg.rtd", ,"ContractData",K31, "PerCentNetLastTrade",, "T")/100,0)</f>
        <v>2.3529411764705882E-2</v>
      </c>
      <c r="O31" s="23">
        <f>RTD("cqg.rtd", ,"ContractData",K31, "T_CVol",, "T")</f>
        <v>12495331</v>
      </c>
      <c r="P31" s="25">
        <f xml:space="preserve"> RTD("cqg.rtd",,"StudyData",K31, "MA", "InputChoice=Vol,MAType=Sim,Period=10", "MA","D",,"all",,,,"T")</f>
        <v>18127818.600000001</v>
      </c>
      <c r="Q31" s="23">
        <f t="shared" si="3"/>
        <v>0</v>
      </c>
      <c r="Y31" s="23">
        <f t="shared" si="5"/>
        <v>29</v>
      </c>
      <c r="Z31" s="28">
        <f xml:space="preserve"> RTD("cqg.rtd",,"StudyData",$Z$1, "Bar", "", "Time", $AA$1,-$Y31,"", "", "","False")</f>
        <v>42242.482638888891</v>
      </c>
      <c r="AA31" s="27">
        <f xml:space="preserve"> IF(RTD("cqg.rtd",,"StudyData",$Z$1, "Bar", "", "Open", $AA$1,-$Y31,"", "", "","False")="",NA(),RTD("cqg.rtd",,"StudyData",$Z$1, "Bar", "", "Open", $AA$1,-$Y31,"", "", "","False"))</f>
        <v>1876.25</v>
      </c>
      <c r="AB31" s="27">
        <f xml:space="preserve"> IF(RTD("cqg.rtd",,"StudyData",$Z$1, "Bar", "", "High", $AA$1,-$Y31,"", "", "","False")="",NA(),RTD("cqg.rtd",,"StudyData",$Z$1, "Bar", "", "High", $AA$1,-$Y31,"", "", "","False"))</f>
        <v>1880.5</v>
      </c>
      <c r="AC31" s="27">
        <f xml:space="preserve"> IF(RTD("cqg.rtd",,"StudyData",$Z$1, "Bar", "", "Low", $AA$1,-$Y31,"", "", "","False")="",NA(),RTD("cqg.rtd",,"StudyData",$Z$1, "Bar", "", "Low", $AA$1,-$Y31,"", "", "","False"))</f>
        <v>1876</v>
      </c>
      <c r="AD31" s="27">
        <f>IFERROR(IF(RTD("cqg.rtd",,"StudyData",$Z$1, "Bar", "", "Close", $AA$1,-$Y31,"", "", "","False")="",NA(),RTD("cqg.rtd",,"StudyData",$Z$1, "Bar", "", "Close", $AA$1,-$Y31,"", "", "","False")),NA())</f>
        <v>1876.75</v>
      </c>
    </row>
    <row r="32" spans="2:30" ht="17.25" x14ac:dyDescent="0.3">
      <c r="B32" s="23" t="str">
        <f>'Symbols Used'!B38</f>
        <v>S.US.SPXU</v>
      </c>
      <c r="C32" s="23" t="str">
        <f>RTD("cqg.rtd", ,"ContractData",B32, "LongDescription",, "T")</f>
        <v>ProShares UltraPro Short S&amp;P 500 ETF</v>
      </c>
      <c r="D32" s="23">
        <f>RTD("cqg.rtd", ,"ContractData",B32, "T_CVol",, "T")</f>
        <v>13183332</v>
      </c>
      <c r="E32" s="24">
        <f>IFERROR(RTD("cqg.rtd", ,"ContractData",B32, "PerCentNetLastTrade",, "T")/100,0)</f>
        <v>-7.5355969331872941E-2</v>
      </c>
      <c r="F32" s="25">
        <f xml:space="preserve"> RTD("cqg.rtd",,"StudyData",B32, "MA", "InputChoice=Vol,MAType=Sim,Period=10", "MA","D",,"all",,,,"T")</f>
        <v>9722979.8000000007</v>
      </c>
      <c r="G32" s="25"/>
      <c r="H32" s="23">
        <f t="shared" si="4"/>
        <v>32</v>
      </c>
      <c r="I32" s="26">
        <f>RANK(E32,$E$1:$E$122,0)+COUNTIF($E$1:E32,E32)-1</f>
        <v>117</v>
      </c>
      <c r="J32" s="26" t="str">
        <f t="shared" si="0"/>
        <v>S.US.SPXU</v>
      </c>
      <c r="K32" s="23" t="str">
        <f t="shared" si="1"/>
        <v>S.US.KRE</v>
      </c>
      <c r="L32" s="23" t="str">
        <f>IF(RIGHT(RTD("cqg.rtd",,"ContractData",K32,"LongDescription",,"T"),3)="ETF",LEFT(RTD("cqg.rtd",,"ContractData",K32,"LongDescription",,"T"),LEN(RTD("cqg.rtd", ,"ContractData",K32, "LongDescription",, "T"))-4),RTD("cqg.rtd",,"ContractData",K32,"LongDescription",,"T"))</f>
        <v>SPDR S&amp;P Regional Banking</v>
      </c>
      <c r="M32" s="23" t="str">
        <f t="shared" si="2"/>
        <v>S&amp;P Regional Banking</v>
      </c>
      <c r="N32" s="24">
        <f>IFERROR(RTD("cqg.rtd", ,"ContractData",K32, "PerCentNetLastTrade",, "T")/100,0)</f>
        <v>2.2821576763485476E-2</v>
      </c>
      <c r="O32" s="23">
        <f>RTD("cqg.rtd", ,"ContractData",K32, "T_CVol",, "T")</f>
        <v>5139977</v>
      </c>
      <c r="P32" s="25">
        <f xml:space="preserve"> RTD("cqg.rtd",,"StudyData",K32, "MA", "InputChoice=Vol,MAType=Sim,Period=10", "MA","D",,"all",,,,"T")</f>
        <v>5450716.2999999998</v>
      </c>
      <c r="Q32" s="23">
        <f t="shared" si="3"/>
        <v>0</v>
      </c>
      <c r="Y32" s="23">
        <f t="shared" si="5"/>
        <v>30</v>
      </c>
      <c r="Z32" s="28">
        <f xml:space="preserve"> RTD("cqg.rtd",,"StudyData",$Z$1, "Bar", "", "Time", $AA$1,-$Y32,"", "", "","False")</f>
        <v>42242.479166666664</v>
      </c>
      <c r="AA32" s="27">
        <f xml:space="preserve"> IF(RTD("cqg.rtd",,"StudyData",$Z$1, "Bar", "", "Open", $AA$1,-$Y32,"", "", "","False")="",NA(),RTD("cqg.rtd",,"StudyData",$Z$1, "Bar", "", "Open", $AA$1,-$Y32,"", "", "","False"))</f>
        <v>1882.25</v>
      </c>
      <c r="AB32" s="27">
        <f xml:space="preserve"> IF(RTD("cqg.rtd",,"StudyData",$Z$1, "Bar", "", "High", $AA$1,-$Y32,"", "", "","False")="",NA(),RTD("cqg.rtd",,"StudyData",$Z$1, "Bar", "", "High", $AA$1,-$Y32,"", "", "","False"))</f>
        <v>1882.75</v>
      </c>
      <c r="AC32" s="27">
        <f xml:space="preserve"> IF(RTD("cqg.rtd",,"StudyData",$Z$1, "Bar", "", "Low", $AA$1,-$Y32,"", "", "","False")="",NA(),RTD("cqg.rtd",,"StudyData",$Z$1, "Bar", "", "Low", $AA$1,-$Y32,"", "", "","False"))</f>
        <v>1876.25</v>
      </c>
      <c r="AD32" s="27">
        <f>IFERROR(IF(RTD("cqg.rtd",,"StudyData",$Z$1, "Bar", "", "Close", $AA$1,-$Y32,"", "", "","False")="",NA(),RTD("cqg.rtd",,"StudyData",$Z$1, "Bar", "", "Close", $AA$1,-$Y32,"", "", "","False")),NA())</f>
        <v>1876.25</v>
      </c>
    </row>
    <row r="33" spans="2:30" ht="17.25" x14ac:dyDescent="0.3">
      <c r="B33" s="23" t="str">
        <f>'Symbols Used'!B39</f>
        <v>S.US.UCO</v>
      </c>
      <c r="C33" s="23" t="str">
        <f>RTD("cqg.rtd", ,"ContractData",B33, "LongDescription",, "T")</f>
        <v>ProShares Ultra BLoomberg Crude Oil</v>
      </c>
      <c r="D33" s="23">
        <f>RTD("cqg.rtd", ,"ContractData",B33, "T_CVol",, "T")</f>
        <v>4811766</v>
      </c>
      <c r="E33" s="24">
        <f>IFERROR(RTD("cqg.rtd", ,"ContractData",B33, "PerCentNetLastTrade",, "T")/100,0)</f>
        <v>5.6022408963585435E-3</v>
      </c>
      <c r="F33" s="25">
        <f xml:space="preserve"> RTD("cqg.rtd",,"StudyData",B33, "MA", "InputChoice=Vol,MAType=Sim,Period=10", "MA","D",,"all",,,,"T")</f>
        <v>6711332</v>
      </c>
      <c r="G33" s="25"/>
      <c r="H33" s="23">
        <f t="shared" si="4"/>
        <v>33</v>
      </c>
      <c r="I33" s="26">
        <f>RANK(E33,$E$1:$E$122,0)+COUNTIF($E$1:E33,E33)-1</f>
        <v>73</v>
      </c>
      <c r="J33" s="26" t="str">
        <f t="shared" si="0"/>
        <v>S.US.UCO</v>
      </c>
      <c r="K33" s="23" t="str">
        <f t="shared" si="1"/>
        <v>S.US.EEM</v>
      </c>
      <c r="L33" s="23" t="str">
        <f>IF(RIGHT(RTD("cqg.rtd",,"ContractData",K33,"LongDescription",,"T"),3)="ETF",LEFT(RTD("cqg.rtd",,"ContractData",K33,"LongDescription",,"T"),LEN(RTD("cqg.rtd", ,"ContractData",K33, "LongDescription",, "T"))-4),RTD("cqg.rtd",,"ContractData",K33,"LongDescription",,"T"))</f>
        <v>iShares MSCI Emerging Markets</v>
      </c>
      <c r="M33" s="23" t="str">
        <f t="shared" si="2"/>
        <v>iShares MSCI Emerging Markets</v>
      </c>
      <c r="N33" s="24">
        <f>IFERROR(RTD("cqg.rtd", ,"ContractData",K33, "PerCentNetLastTrade",, "T")/100,0)</f>
        <v>2.269861286254729E-2</v>
      </c>
      <c r="O33" s="23">
        <f>RTD("cqg.rtd", ,"ContractData",K33, "T_CVol",, "T")</f>
        <v>73987010</v>
      </c>
      <c r="P33" s="25">
        <f xml:space="preserve"> RTD("cqg.rtd",,"StudyData",K33, "MA", "InputChoice=Vol,MAType=Sim,Period=10", "MA","D",,"all",,,,"T")</f>
        <v>96835773.400000006</v>
      </c>
      <c r="Q33" s="23">
        <f t="shared" si="3"/>
        <v>0</v>
      </c>
      <c r="Y33" s="23">
        <f t="shared" si="5"/>
        <v>31</v>
      </c>
      <c r="Z33" s="28">
        <f xml:space="preserve"> RTD("cqg.rtd",,"StudyData",$Z$1, "Bar", "", "Time", $AA$1,-$Y33,"", "", "","False")</f>
        <v>42242.475694444445</v>
      </c>
      <c r="AA33" s="27">
        <f xml:space="preserve"> IF(RTD("cqg.rtd",,"StudyData",$Z$1, "Bar", "", "Open", $AA$1,-$Y33,"", "", "","False")="",NA(),RTD("cqg.rtd",,"StudyData",$Z$1, "Bar", "", "Open", $AA$1,-$Y33,"", "", "","False"))</f>
        <v>1884</v>
      </c>
      <c r="AB33" s="27">
        <f xml:space="preserve"> IF(RTD("cqg.rtd",,"StudyData",$Z$1, "Bar", "", "High", $AA$1,-$Y33,"", "", "","False")="",NA(),RTD("cqg.rtd",,"StudyData",$Z$1, "Bar", "", "High", $AA$1,-$Y33,"", "", "","False"))</f>
        <v>1886</v>
      </c>
      <c r="AC33" s="27">
        <f xml:space="preserve"> IF(RTD("cqg.rtd",,"StudyData",$Z$1, "Bar", "", "Low", $AA$1,-$Y33,"", "", "","False")="",NA(),RTD("cqg.rtd",,"StudyData",$Z$1, "Bar", "", "Low", $AA$1,-$Y33,"", "", "","False"))</f>
        <v>1880.75</v>
      </c>
      <c r="AD33" s="27">
        <f>IFERROR(IF(RTD("cqg.rtd",,"StudyData",$Z$1, "Bar", "", "Close", $AA$1,-$Y33,"", "", "","False")="",NA(),RTD("cqg.rtd",,"StudyData",$Z$1, "Bar", "", "Close", $AA$1,-$Y33,"", "", "","False")),NA())</f>
        <v>1882</v>
      </c>
    </row>
    <row r="34" spans="2:30" ht="17.25" x14ac:dyDescent="0.3">
      <c r="B34" s="23" t="str">
        <f>'Symbols Used'!B40</f>
        <v>S.US.XLK</v>
      </c>
      <c r="C34" s="23" t="str">
        <f>RTD("cqg.rtd", ,"ContractData",B34, "LongDescription",, "T")</f>
        <v>Technology Sector SPDR Fund</v>
      </c>
      <c r="D34" s="23">
        <f>RTD("cqg.rtd", ,"ContractData",B34, "T_CVol",, "T")</f>
        <v>23462085</v>
      </c>
      <c r="E34" s="24">
        <f>IFERROR(RTD("cqg.rtd", ,"ContractData",B34, "PerCentNetLastTrade",, "T")/100,0)</f>
        <v>3.3156498673740049E-2</v>
      </c>
      <c r="F34" s="25">
        <f xml:space="preserve"> RTD("cqg.rtd",,"StudyData",B34, "MA", "InputChoice=Vol,MAType=Sim,Period=10", "MA","D",,"all",,,,"T")</f>
        <v>14862887.4</v>
      </c>
      <c r="G34" s="25"/>
      <c r="H34" s="23">
        <f t="shared" si="4"/>
        <v>34</v>
      </c>
      <c r="I34" s="26">
        <f>RANK(E34,$E$1:$E$122,0)+COUNTIF($E$1:E34,E34)-1</f>
        <v>16</v>
      </c>
      <c r="J34" s="26" t="str">
        <f t="shared" si="0"/>
        <v>S.US.XLK</v>
      </c>
      <c r="K34" s="23" t="str">
        <f t="shared" si="1"/>
        <v>S.US.VTI</v>
      </c>
      <c r="L34" s="23" t="str">
        <f>IF(RIGHT(RTD("cqg.rtd",,"ContractData",K34,"LongDescription",,"T"),3)="ETF",LEFT(RTD("cqg.rtd",,"ContractData",K34,"LongDescription",,"T"),LEN(RTD("cqg.rtd", ,"ContractData",K34, "LongDescription",, "T"))-4),RTD("cqg.rtd",,"ContractData",K34,"LongDescription",,"T"))</f>
        <v>Vanguard Total Stock Market</v>
      </c>
      <c r="M34" s="23" t="str">
        <f t="shared" si="2"/>
        <v>Vanguard Total Stock Market</v>
      </c>
      <c r="N34" s="24">
        <f>IFERROR(RTD("cqg.rtd", ,"ContractData",K34, "PerCentNetLastTrade",, "T")/100,0)</f>
        <v>2.2692109334708613E-2</v>
      </c>
      <c r="O34" s="23">
        <f>RTD("cqg.rtd", ,"ContractData",K34, "T_CVol",, "T")</f>
        <v>5363396</v>
      </c>
      <c r="P34" s="25">
        <f xml:space="preserve"> RTD("cqg.rtd",,"StudyData",K34, "MA", "InputChoice=Vol,MAType=Sim,Period=10", "MA","D",,"all",,,,"T")</f>
        <v>5848909.9000000004</v>
      </c>
      <c r="Q34" s="23">
        <f t="shared" si="3"/>
        <v>0</v>
      </c>
      <c r="Y34" s="23">
        <f t="shared" si="5"/>
        <v>32</v>
      </c>
      <c r="Z34" s="28">
        <f xml:space="preserve"> RTD("cqg.rtd",,"StudyData",$Z$1, "Bar", "", "Time", $AA$1,-$Y34,"", "", "","False")</f>
        <v>42242.472222222219</v>
      </c>
      <c r="AA34" s="27">
        <f xml:space="preserve"> IF(RTD("cqg.rtd",,"StudyData",$Z$1, "Bar", "", "Open", $AA$1,-$Y34,"", "", "","False")="",NA(),RTD("cqg.rtd",,"StudyData",$Z$1, "Bar", "", "Open", $AA$1,-$Y34,"", "", "","False"))</f>
        <v>1888.25</v>
      </c>
      <c r="AB34" s="27">
        <f xml:space="preserve"> IF(RTD("cqg.rtd",,"StudyData",$Z$1, "Bar", "", "High", $AA$1,-$Y34,"", "", "","False")="",NA(),RTD("cqg.rtd",,"StudyData",$Z$1, "Bar", "", "High", $AA$1,-$Y34,"", "", "","False"))</f>
        <v>1889.75</v>
      </c>
      <c r="AC34" s="27">
        <f xml:space="preserve"> IF(RTD("cqg.rtd",,"StudyData",$Z$1, "Bar", "", "Low", $AA$1,-$Y34,"", "", "","False")="",NA(),RTD("cqg.rtd",,"StudyData",$Z$1, "Bar", "", "Low", $AA$1,-$Y34,"", "", "","False"))</f>
        <v>1883</v>
      </c>
      <c r="AD34" s="27">
        <f>IFERROR(IF(RTD("cqg.rtd",,"StudyData",$Z$1, "Bar", "", "Close", $AA$1,-$Y34,"", "", "","False")="",NA(),RTD("cqg.rtd",,"StudyData",$Z$1, "Bar", "", "Close", $AA$1,-$Y34,"", "", "","False")),NA())</f>
        <v>1884</v>
      </c>
    </row>
    <row r="35" spans="2:30" ht="17.25" x14ac:dyDescent="0.3">
      <c r="B35" s="23" t="str">
        <f>'Symbols Used'!B41</f>
        <v>S.US.XLI</v>
      </c>
      <c r="C35" s="23" t="str">
        <f>RTD("cqg.rtd", ,"ContractData",B35, "LongDescription",, "T")</f>
        <v>Industrial Select Sector SPDR</v>
      </c>
      <c r="D35" s="23">
        <f>RTD("cqg.rtd", ,"ContractData",B35, "T_CVol",, "T")</f>
        <v>18802334</v>
      </c>
      <c r="E35" s="24">
        <f>IFERROR(RTD("cqg.rtd", ,"ContractData",B35, "PerCentNetLastTrade",, "T")/100,0)</f>
        <v>1.9599836668027767E-2</v>
      </c>
      <c r="F35" s="25">
        <f xml:space="preserve"> RTD("cqg.rtd",,"StudyData",B35, "MA", "InputChoice=Vol,MAType=Sim,Period=10", "MA","D",,"all",,,,"T")</f>
        <v>18716687.800000001</v>
      </c>
      <c r="G35" s="25"/>
      <c r="H35" s="23">
        <f t="shared" si="4"/>
        <v>35</v>
      </c>
      <c r="I35" s="26">
        <f>RANK(E35,$E$1:$E$122,0)+COUNTIF($E$1:E35,E35)-1</f>
        <v>45</v>
      </c>
      <c r="J35" s="26" t="str">
        <f t="shared" si="0"/>
        <v>S.US.XLI</v>
      </c>
      <c r="K35" s="23" t="str">
        <f t="shared" si="1"/>
        <v>S.US.XLF</v>
      </c>
      <c r="L35" s="23" t="str">
        <f>IF(RIGHT(RTD("cqg.rtd",,"ContractData",K35,"LongDescription",,"T"),3)="ETF",LEFT(RTD("cqg.rtd",,"ContractData",K35,"LongDescription",,"T"),LEN(RTD("cqg.rtd", ,"ContractData",K35, "LongDescription",, "T"))-4),RTD("cqg.rtd",,"ContractData",K35,"LongDescription",,"T"))</f>
        <v>The Financial SPDR</v>
      </c>
      <c r="M35" s="23" t="str">
        <f t="shared" si="2"/>
        <v>The Financial SPDR</v>
      </c>
      <c r="N35" s="24">
        <f>IFERROR(RTD("cqg.rtd", ,"ContractData",K35, "PerCentNetLastTrade",, "T")/100,0)</f>
        <v>2.2391401701746531E-2</v>
      </c>
      <c r="O35" s="23">
        <f>RTD("cqg.rtd", ,"ContractData",K35, "T_CVol",, "T")</f>
        <v>73203082</v>
      </c>
      <c r="P35" s="25">
        <f xml:space="preserve"> RTD("cqg.rtd",,"StudyData",K35, "MA", "InputChoice=Vol,MAType=Sim,Period=10", "MA","D",,"all",,,,"T")</f>
        <v>55471486.5</v>
      </c>
      <c r="Q35" s="23">
        <f t="shared" si="3"/>
        <v>1</v>
      </c>
      <c r="Y35" s="23">
        <f t="shared" si="5"/>
        <v>33</v>
      </c>
      <c r="Z35" s="28">
        <f xml:space="preserve"> RTD("cqg.rtd",,"StudyData",$Z$1, "Bar", "", "Time", $AA$1,-$Y35,"", "", "","False")</f>
        <v>42242.46875</v>
      </c>
      <c r="AA35" s="27">
        <f xml:space="preserve"> IF(RTD("cqg.rtd",,"StudyData",$Z$1, "Bar", "", "Open", $AA$1,-$Y35,"", "", "","False")="",NA(),RTD("cqg.rtd",,"StudyData",$Z$1, "Bar", "", "Open", $AA$1,-$Y35,"", "", "","False"))</f>
        <v>1885.25</v>
      </c>
      <c r="AB35" s="27">
        <f xml:space="preserve"> IF(RTD("cqg.rtd",,"StudyData",$Z$1, "Bar", "", "High", $AA$1,-$Y35,"", "", "","False")="",NA(),RTD("cqg.rtd",,"StudyData",$Z$1, "Bar", "", "High", $AA$1,-$Y35,"", "", "","False"))</f>
        <v>1889.75</v>
      </c>
      <c r="AC35" s="27">
        <f xml:space="preserve"> IF(RTD("cqg.rtd",,"StudyData",$Z$1, "Bar", "", "Low", $AA$1,-$Y35,"", "", "","False")="",NA(),RTD("cqg.rtd",,"StudyData",$Z$1, "Bar", "", "Low", $AA$1,-$Y35,"", "", "","False"))</f>
        <v>1883.5</v>
      </c>
      <c r="AD35" s="27">
        <f>IFERROR(IF(RTD("cqg.rtd",,"StudyData",$Z$1, "Bar", "", "Close", $AA$1,-$Y35,"", "", "","False")="",NA(),RTD("cqg.rtd",,"StudyData",$Z$1, "Bar", "", "Close", $AA$1,-$Y35,"", "", "","False")),NA())</f>
        <v>1888.5</v>
      </c>
    </row>
    <row r="36" spans="2:30" ht="17.25" x14ac:dyDescent="0.3">
      <c r="B36" s="23" t="str">
        <f>'Symbols Used'!B42</f>
        <v>S.US.JNUG</v>
      </c>
      <c r="C36" s="23" t="str">
        <f>RTD("cqg.rtd", ,"ContractData",B36, "LongDescription",, "T")</f>
        <v>Direxion Jr Gold Miners Index Bull 3X</v>
      </c>
      <c r="D36" s="23">
        <f>RTD("cqg.rtd", ,"ContractData",B36, "T_CVol",, "T")</f>
        <v>7677821</v>
      </c>
      <c r="E36" s="24">
        <f>IFERROR(RTD("cqg.rtd", ,"ContractData",B36, "PerCentNetLastTrade",, "T")/100,0)</f>
        <v>-0.13127413127413129</v>
      </c>
      <c r="F36" s="25">
        <f xml:space="preserve"> RTD("cqg.rtd",,"StudyData",B36, "MA", "InputChoice=Vol,MAType=Sim,Period=10", "MA","D",,"all",,,,"T")</f>
        <v>7605421.5</v>
      </c>
      <c r="G36" s="25"/>
      <c r="H36" s="23">
        <f t="shared" si="4"/>
        <v>36</v>
      </c>
      <c r="I36" s="26">
        <f>RANK(E36,$E$1:$E$122,0)+COUNTIF($E$1:E36,E36)-1</f>
        <v>120</v>
      </c>
      <c r="J36" s="26" t="str">
        <f t="shared" si="0"/>
        <v>S.US.JNUG</v>
      </c>
      <c r="K36" s="23" t="str">
        <f t="shared" si="1"/>
        <v>S.US.XRT</v>
      </c>
      <c r="L36" s="23" t="str">
        <f>IF(RIGHT(RTD("cqg.rtd",,"ContractData",K36,"LongDescription",,"T"),3)="ETF",LEFT(RTD("cqg.rtd",,"ContractData",K36,"LongDescription",,"T"),LEN(RTD("cqg.rtd", ,"ContractData",K36, "LongDescription",, "T"))-4),RTD("cqg.rtd",,"ContractData",K36,"LongDescription",,"T"))</f>
        <v>SPDR S&amp;P Retail</v>
      </c>
      <c r="M36" s="23" t="str">
        <f t="shared" si="2"/>
        <v>S&amp;P Retail</v>
      </c>
      <c r="N36" s="24">
        <f>IFERROR(RTD("cqg.rtd", ,"ContractData",K36, "PerCentNetLastTrade",, "T")/100,0)</f>
        <v>2.2007941009642654E-2</v>
      </c>
      <c r="O36" s="23">
        <f>RTD("cqg.rtd", ,"ContractData",K36, "T_CVol",, "T")</f>
        <v>1415908</v>
      </c>
      <c r="P36" s="25">
        <f xml:space="preserve"> RTD("cqg.rtd",,"StudyData",K36, "MA", "InputChoice=Vol,MAType=Sim,Period=10", "MA","D",,"all",,,,"T")</f>
        <v>2509507.6</v>
      </c>
      <c r="Q36" s="23">
        <f t="shared" si="3"/>
        <v>0</v>
      </c>
      <c r="Y36" s="23">
        <f t="shared" si="5"/>
        <v>34</v>
      </c>
      <c r="Z36" s="28">
        <f xml:space="preserve"> RTD("cqg.rtd",,"StudyData",$Z$1, "Bar", "", "Time", $AA$1,-$Y36,"", "", "","False")</f>
        <v>42242.465277777781</v>
      </c>
      <c r="AA36" s="27">
        <f xml:space="preserve"> IF(RTD("cqg.rtd",,"StudyData",$Z$1, "Bar", "", "Open", $AA$1,-$Y36,"", "", "","False")="",NA(),RTD("cqg.rtd",,"StudyData",$Z$1, "Bar", "", "Open", $AA$1,-$Y36,"", "", "","False"))</f>
        <v>1885.5</v>
      </c>
      <c r="AB36" s="27">
        <f xml:space="preserve"> IF(RTD("cqg.rtd",,"StudyData",$Z$1, "Bar", "", "High", $AA$1,-$Y36,"", "", "","False")="",NA(),RTD("cqg.rtd",,"StudyData",$Z$1, "Bar", "", "High", $AA$1,-$Y36,"", "", "","False"))</f>
        <v>1886.75</v>
      </c>
      <c r="AC36" s="27">
        <f xml:space="preserve"> IF(RTD("cqg.rtd",,"StudyData",$Z$1, "Bar", "", "Low", $AA$1,-$Y36,"", "", "","False")="",NA(),RTD("cqg.rtd",,"StudyData",$Z$1, "Bar", "", "Low", $AA$1,-$Y36,"", "", "","False"))</f>
        <v>1883.5</v>
      </c>
      <c r="AD36" s="27">
        <f>IFERROR(IF(RTD("cqg.rtd",,"StudyData",$Z$1, "Bar", "", "Close", $AA$1,-$Y36,"", "", "","False")="",NA(),RTD("cqg.rtd",,"StudyData",$Z$1, "Bar", "", "Close", $AA$1,-$Y36,"", "", "","False")),NA())</f>
        <v>1885</v>
      </c>
    </row>
    <row r="37" spans="2:30" ht="17.25" x14ac:dyDescent="0.3">
      <c r="B37" s="23" t="str">
        <f>'Symbols Used'!B43</f>
        <v>S.US.OIL</v>
      </c>
      <c r="C37" s="23" t="str">
        <f>RTD("cqg.rtd", ,"ContractData",B37, "LongDescription",, "T")</f>
        <v>iPath S&amp;P GSCI Crude Oil TR Index ETN</v>
      </c>
      <c r="D37" s="23">
        <f>RTD("cqg.rtd", ,"ContractData",B37, "T_CVol",, "T")</f>
        <v>2619525</v>
      </c>
      <c r="E37" s="24">
        <f>IFERROR(RTD("cqg.rtd", ,"ContractData",B37, "PerCentNetLastTrade",, "T")/100,0)</f>
        <v>-2.7932960893854745E-3</v>
      </c>
      <c r="F37" s="25">
        <f xml:space="preserve"> RTD("cqg.rtd",,"StudyData",B37, "MA", "InputChoice=Vol,MAType=Sim,Period=10", "MA","D",,"all",,,,"T")</f>
        <v>5665023.7999999998</v>
      </c>
      <c r="G37" s="25"/>
      <c r="H37" s="23">
        <f t="shared" si="4"/>
        <v>37</v>
      </c>
      <c r="I37" s="26">
        <f>RANK(E37,$E$1:$E$122,0)+COUNTIF($E$1:E37,E37)-1</f>
        <v>92</v>
      </c>
      <c r="J37" s="26" t="str">
        <f t="shared" si="0"/>
        <v>S.US.OIL</v>
      </c>
      <c r="K37" s="23" t="str">
        <f t="shared" si="1"/>
        <v>S.US.SCHE</v>
      </c>
      <c r="L37" s="23" t="str">
        <f>IF(RIGHT(RTD("cqg.rtd",,"ContractData",K37,"LongDescription",,"T"),3)="ETF",LEFT(RTD("cqg.rtd",,"ContractData",K37,"LongDescription",,"T"),LEN(RTD("cqg.rtd", ,"ContractData",K37, "LongDescription",, "T"))-4),RTD("cqg.rtd",,"ContractData",K37,"LongDescription",,"T"))</f>
        <v>Schwab Emerging Markets Equity</v>
      </c>
      <c r="M37" s="23" t="str">
        <f t="shared" si="2"/>
        <v>b Emerging Markets Equity</v>
      </c>
      <c r="N37" s="24">
        <f>IFERROR(RTD("cqg.rtd", ,"ContractData",K37, "PerCentNetLastTrade",, "T")/100,0)</f>
        <v>2.1871820956256359E-2</v>
      </c>
      <c r="O37" s="23">
        <f>RTD("cqg.rtd", ,"ContractData",K37, "T_CVol",, "T")</f>
        <v>461792</v>
      </c>
      <c r="P37" s="25">
        <f xml:space="preserve"> RTD("cqg.rtd",,"StudyData",K37, "MA", "InputChoice=Vol,MAType=Sim,Period=10", "MA","D",,"all",,,,"T")</f>
        <v>1056193.8</v>
      </c>
      <c r="Q37" s="23">
        <f t="shared" si="3"/>
        <v>0</v>
      </c>
      <c r="Y37" s="23">
        <f t="shared" si="5"/>
        <v>35</v>
      </c>
      <c r="Z37" s="28">
        <f xml:space="preserve"> RTD("cqg.rtd",,"StudyData",$Z$1, "Bar", "", "Time", $AA$1,-$Y37,"", "", "","False")</f>
        <v>42242.461805555555</v>
      </c>
      <c r="AA37" s="27">
        <f xml:space="preserve"> IF(RTD("cqg.rtd",,"StudyData",$Z$1, "Bar", "", "Open", $AA$1,-$Y37,"", "", "","False")="",NA(),RTD("cqg.rtd",,"StudyData",$Z$1, "Bar", "", "Open", $AA$1,-$Y37,"", "", "","False"))</f>
        <v>1883.75</v>
      </c>
      <c r="AB37" s="27">
        <f xml:space="preserve"> IF(RTD("cqg.rtd",,"StudyData",$Z$1, "Bar", "", "High", $AA$1,-$Y37,"", "", "","False")="",NA(),RTD("cqg.rtd",,"StudyData",$Z$1, "Bar", "", "High", $AA$1,-$Y37,"", "", "","False"))</f>
        <v>1888</v>
      </c>
      <c r="AC37" s="27">
        <f xml:space="preserve"> IF(RTD("cqg.rtd",,"StudyData",$Z$1, "Bar", "", "Low", $AA$1,-$Y37,"", "", "","False")="",NA(),RTD("cqg.rtd",,"StudyData",$Z$1, "Bar", "", "Low", $AA$1,-$Y37,"", "", "","False"))</f>
        <v>1882</v>
      </c>
      <c r="AD37" s="27">
        <f>IFERROR(IF(RTD("cqg.rtd",,"StudyData",$Z$1, "Bar", "", "Close", $AA$1,-$Y37,"", "", "","False")="",NA(),RTD("cqg.rtd",,"StudyData",$Z$1, "Bar", "", "Close", $AA$1,-$Y37,"", "", "","False")),NA())</f>
        <v>1885.5</v>
      </c>
    </row>
    <row r="38" spans="2:30" ht="17.25" x14ac:dyDescent="0.3">
      <c r="B38" s="23" t="str">
        <f>'Symbols Used'!B44</f>
        <v>S.US.XLP</v>
      </c>
      <c r="C38" s="23" t="str">
        <f>RTD("cqg.rtd", ,"ContractData",B38, "LongDescription",, "T")</f>
        <v>Consumer Staples Select Sect. SPDR (ETF)</v>
      </c>
      <c r="D38" s="23">
        <f>RTD("cqg.rtd", ,"ContractData",B38, "T_CVol",, "T")</f>
        <v>17914565</v>
      </c>
      <c r="E38" s="24">
        <f>IFERROR(RTD("cqg.rtd", ,"ContractData",B38, "PerCentNetLastTrade",, "T")/100,0)</f>
        <v>1.7067833698030634E-2</v>
      </c>
      <c r="F38" s="25">
        <f xml:space="preserve"> RTD("cqg.rtd",,"StudyData",B38, "MA", "InputChoice=Vol,MAType=Sim,Period=10", "MA","D",,"all",,,,"T")</f>
        <v>18896171.699999999</v>
      </c>
      <c r="G38" s="25"/>
      <c r="H38" s="23">
        <f t="shared" si="4"/>
        <v>38</v>
      </c>
      <c r="I38" s="26">
        <f>RANK(E38,$E$1:$E$122,0)+COUNTIF($E$1:E38,E38)-1</f>
        <v>50</v>
      </c>
      <c r="J38" s="26" t="str">
        <f t="shared" si="0"/>
        <v>S.US.XLP</v>
      </c>
      <c r="K38" s="23" t="str">
        <f t="shared" si="1"/>
        <v>S.US.IEMG</v>
      </c>
      <c r="L38" s="23" t="str">
        <f>IF(RIGHT(RTD("cqg.rtd",,"ContractData",K38,"LongDescription",,"T"),3)="ETF",LEFT(RTD("cqg.rtd",,"ContractData",K38,"LongDescription",,"T"),LEN(RTD("cqg.rtd", ,"ContractData",K38, "LongDescription",, "T"))-4),RTD("cqg.rtd",,"ContractData",K38,"LongDescription",,"T"))</f>
        <v>iShares Core MSCI Emerging Markets</v>
      </c>
      <c r="M38" s="23" t="str">
        <f t="shared" si="2"/>
        <v>iShares Core MSCI Emerging Markets</v>
      </c>
      <c r="N38" s="24">
        <f>IFERROR(RTD("cqg.rtd", ,"ContractData",K38, "PerCentNetLastTrade",, "T")/100,0)</f>
        <v>2.1823850350740449E-2</v>
      </c>
      <c r="O38" s="23">
        <f>RTD("cqg.rtd", ,"ContractData",K38, "T_CVol",, "T")</f>
        <v>7779098</v>
      </c>
      <c r="P38" s="25">
        <f xml:space="preserve"> RTD("cqg.rtd",,"StudyData",K38, "MA", "InputChoice=Vol,MAType=Sim,Period=10", "MA","D",,"all",,,,"T")</f>
        <v>6648677.5</v>
      </c>
      <c r="Q38" s="23">
        <f t="shared" si="3"/>
        <v>1</v>
      </c>
      <c r="Y38" s="23">
        <f t="shared" si="5"/>
        <v>36</v>
      </c>
      <c r="Z38" s="28">
        <f xml:space="preserve"> RTD("cqg.rtd",,"StudyData",$Z$1, "Bar", "", "Time", $AA$1,-$Y38,"", "", "","False")</f>
        <v>42242.458333333336</v>
      </c>
      <c r="AA38" s="27">
        <f xml:space="preserve"> IF(RTD("cqg.rtd",,"StudyData",$Z$1, "Bar", "", "Open", $AA$1,-$Y38,"", "", "","False")="",NA(),RTD("cqg.rtd",,"StudyData",$Z$1, "Bar", "", "Open", $AA$1,-$Y38,"", "", "","False"))</f>
        <v>1887.25</v>
      </c>
      <c r="AB38" s="27">
        <f xml:space="preserve"> IF(RTD("cqg.rtd",,"StudyData",$Z$1, "Bar", "", "High", $AA$1,-$Y38,"", "", "","False")="",NA(),RTD("cqg.rtd",,"StudyData",$Z$1, "Bar", "", "High", $AA$1,-$Y38,"", "", "","False"))</f>
        <v>1887.25</v>
      </c>
      <c r="AC38" s="27">
        <f xml:space="preserve"> IF(RTD("cqg.rtd",,"StudyData",$Z$1, "Bar", "", "Low", $AA$1,-$Y38,"", "", "","False")="",NA(),RTD("cqg.rtd",,"StudyData",$Z$1, "Bar", "", "Low", $AA$1,-$Y38,"", "", "","False"))</f>
        <v>1883.5</v>
      </c>
      <c r="AD38" s="27">
        <f>IFERROR(IF(RTD("cqg.rtd",,"StudyData",$Z$1, "Bar", "", "Close", $AA$1,-$Y38,"", "", "","False")="",NA(),RTD("cqg.rtd",,"StudyData",$Z$1, "Bar", "", "Close", $AA$1,-$Y38,"", "", "","False")),NA())</f>
        <v>1884</v>
      </c>
    </row>
    <row r="39" spans="2:30" ht="17.25" x14ac:dyDescent="0.3">
      <c r="B39" s="23" t="str">
        <f>'Symbols Used'!B45</f>
        <v>S.US.DUST</v>
      </c>
      <c r="C39" s="23" t="str">
        <f>RTD("cqg.rtd", ,"ContractData",B39, "LongDescription",, "T")</f>
        <v>Direxion Daily Gold Miners Bear 3X</v>
      </c>
      <c r="D39" s="23">
        <f>RTD("cqg.rtd", ,"ContractData",B39, "T_CVol",, "T")</f>
        <v>4179988</v>
      </c>
      <c r="E39" s="24">
        <f>IFERROR(RTD("cqg.rtd", ,"ContractData",B39, "PerCentNetLastTrade",, "T")/100,0)</f>
        <v>0.13752993499828942</v>
      </c>
      <c r="F39" s="25">
        <f xml:space="preserve"> RTD("cqg.rtd",,"StudyData",B39, "MA", "InputChoice=Vol,MAType=Sim,Period=10", "MA","D",,"all",,,,"T")</f>
        <v>5988862.2999999998</v>
      </c>
      <c r="G39" s="25"/>
      <c r="H39" s="23">
        <f t="shared" si="4"/>
        <v>39</v>
      </c>
      <c r="I39" s="26">
        <f>RANK(E39,$E$1:$E$122,0)+COUNTIF($E$1:E39,E39)-1</f>
        <v>1</v>
      </c>
      <c r="J39" s="26" t="str">
        <f t="shared" si="0"/>
        <v>S.US.DUST</v>
      </c>
      <c r="K39" s="23" t="str">
        <f t="shared" si="1"/>
        <v>S.US.EWY</v>
      </c>
      <c r="L39" s="23" t="str">
        <f>IF(RIGHT(RTD("cqg.rtd",,"ContractData",K39,"LongDescription",,"T"),3)="ETF",LEFT(RTD("cqg.rtd",,"ContractData",K39,"LongDescription",,"T"),LEN(RTD("cqg.rtd", ,"ContractData",K39, "LongDescription",, "T"))-4),RTD("cqg.rtd",,"ContractData",K39,"LongDescription",,"T"))</f>
        <v>iShares MSCI South Korea Capped</v>
      </c>
      <c r="M39" s="23" t="str">
        <f t="shared" si="2"/>
        <v>iShares MSCI South Korea Capped</v>
      </c>
      <c r="N39" s="24">
        <f>IFERROR(RTD("cqg.rtd", ,"ContractData",K39, "PerCentNetLastTrade",, "T")/100,0)</f>
        <v>2.1715288440447466E-2</v>
      </c>
      <c r="O39" s="23">
        <f>RTD("cqg.rtd", ,"ContractData",K39, "T_CVol",, "T")</f>
        <v>3575559</v>
      </c>
      <c r="P39" s="25">
        <f xml:space="preserve"> RTD("cqg.rtd",,"StudyData",K39, "MA", "InputChoice=Vol,MAType=Sim,Period=10", "MA","D",,"all",,,,"T")</f>
        <v>4209418.8</v>
      </c>
      <c r="Q39" s="23">
        <f t="shared" si="3"/>
        <v>0</v>
      </c>
      <c r="Y39" s="23">
        <f t="shared" si="5"/>
        <v>37</v>
      </c>
      <c r="Z39" s="28">
        <f xml:space="preserve"> RTD("cqg.rtd",,"StudyData",$Z$1, "Bar", "", "Time", $AA$1,-$Y39,"", "", "","False")</f>
        <v>42242.454861111109</v>
      </c>
      <c r="AA39" s="27">
        <f xml:space="preserve"> IF(RTD("cqg.rtd",,"StudyData",$Z$1, "Bar", "", "Open", $AA$1,-$Y39,"", "", "","False")="",NA(),RTD("cqg.rtd",,"StudyData",$Z$1, "Bar", "", "Open", $AA$1,-$Y39,"", "", "","False"))</f>
        <v>1887.5</v>
      </c>
      <c r="AB39" s="27">
        <f xml:space="preserve"> IF(RTD("cqg.rtd",,"StudyData",$Z$1, "Bar", "", "High", $AA$1,-$Y39,"", "", "","False")="",NA(),RTD("cqg.rtd",,"StudyData",$Z$1, "Bar", "", "High", $AA$1,-$Y39,"", "", "","False"))</f>
        <v>1890</v>
      </c>
      <c r="AC39" s="27">
        <f xml:space="preserve"> IF(RTD("cqg.rtd",,"StudyData",$Z$1, "Bar", "", "Low", $AA$1,-$Y39,"", "", "","False")="",NA(),RTD("cqg.rtd",,"StudyData",$Z$1, "Bar", "", "Low", $AA$1,-$Y39,"", "", "","False"))</f>
        <v>1884.75</v>
      </c>
      <c r="AD39" s="27">
        <f>IFERROR(IF(RTD("cqg.rtd",,"StudyData",$Z$1, "Bar", "", "Close", $AA$1,-$Y39,"", "", "","False")="",NA(),RTD("cqg.rtd",,"StudyData",$Z$1, "Bar", "", "Close", $AA$1,-$Y39,"", "", "","False")),NA())</f>
        <v>1887.25</v>
      </c>
    </row>
    <row r="40" spans="2:30" ht="17.25" x14ac:dyDescent="0.3">
      <c r="B40" s="23" t="str">
        <f>'Symbols Used'!B46</f>
        <v>S.US.UNG</v>
      </c>
      <c r="C40" s="23" t="str">
        <f>RTD("cqg.rtd", ,"ContractData",B40, "LongDescription",, "T")</f>
        <v>United States Natural Gas Fund</v>
      </c>
      <c r="D40" s="23">
        <f>RTD("cqg.rtd", ,"ContractData",B40, "T_CVol",, "T")</f>
        <v>1778052</v>
      </c>
      <c r="E40" s="24">
        <f>IFERROR(RTD("cqg.rtd", ,"ContractData",B40, "PerCentNetLastTrade",, "T")/100,0)</f>
        <v>-2.3492560689115111E-3</v>
      </c>
      <c r="F40" s="25">
        <f xml:space="preserve"> RTD("cqg.rtd",,"StudyData",B40, "MA", "InputChoice=Vol,MAType=Sim,Period=10", "MA","D",,"all",,,,"T")</f>
        <v>4605782.9000000004</v>
      </c>
      <c r="G40" s="25"/>
      <c r="H40" s="23">
        <f t="shared" si="4"/>
        <v>40</v>
      </c>
      <c r="I40" s="26">
        <f>RANK(E40,$E$1:$E$122,0)+COUNTIF($E$1:E40,E40)-1</f>
        <v>91</v>
      </c>
      <c r="J40" s="26" t="str">
        <f t="shared" si="0"/>
        <v>S.US.UNG</v>
      </c>
      <c r="K40" s="23" t="str">
        <f t="shared" si="1"/>
        <v>S.US.XLE</v>
      </c>
      <c r="L40" s="23" t="str">
        <f>IF(RIGHT(RTD("cqg.rtd",,"ContractData",K40,"LongDescription",,"T"),3)="ETF",LEFT(RTD("cqg.rtd",,"ContractData",K40,"LongDescription",,"T"),LEN(RTD("cqg.rtd", ,"ContractData",K40, "LongDescription",, "T"))-4),RTD("cqg.rtd",,"ContractData",K40,"LongDescription",,"T"))</f>
        <v>The Energy SPDR</v>
      </c>
      <c r="M40" s="23" t="str">
        <f t="shared" si="2"/>
        <v>The Energy SPDR</v>
      </c>
      <c r="N40" s="24">
        <f>IFERROR(RTD("cqg.rtd", ,"ContractData",K40, "PerCentNetLastTrade",, "T")/100,0)</f>
        <v>2.1614319486659914E-2</v>
      </c>
      <c r="O40" s="23">
        <f>RTD("cqg.rtd", ,"ContractData",K40, "T_CVol",, "T")</f>
        <v>25562610</v>
      </c>
      <c r="P40" s="25">
        <f xml:space="preserve"> RTD("cqg.rtd",,"StudyData",K40, "MA", "InputChoice=Vol,MAType=Sim,Period=10", "MA","D",,"all",,,,"T")</f>
        <v>22048635.699999999</v>
      </c>
      <c r="Q40" s="23">
        <f t="shared" si="3"/>
        <v>1</v>
      </c>
      <c r="Y40" s="23">
        <f t="shared" si="5"/>
        <v>38</v>
      </c>
      <c r="Z40" s="28">
        <f xml:space="preserve"> RTD("cqg.rtd",,"StudyData",$Z$1, "Bar", "", "Time", $AA$1,-$Y40,"", "", "","False")</f>
        <v>42242.451388888891</v>
      </c>
      <c r="AA40" s="27">
        <f xml:space="preserve"> IF(RTD("cqg.rtd",,"StudyData",$Z$1, "Bar", "", "Open", $AA$1,-$Y40,"", "", "","False")="",NA(),RTD("cqg.rtd",,"StudyData",$Z$1, "Bar", "", "Open", $AA$1,-$Y40,"", "", "","False"))</f>
        <v>1887.75</v>
      </c>
      <c r="AB40" s="27">
        <f xml:space="preserve"> IF(RTD("cqg.rtd",,"StudyData",$Z$1, "Bar", "", "High", $AA$1,-$Y40,"", "", "","False")="",NA(),RTD("cqg.rtd",,"StudyData",$Z$1, "Bar", "", "High", $AA$1,-$Y40,"", "", "","False"))</f>
        <v>1891.5</v>
      </c>
      <c r="AC40" s="27">
        <f xml:space="preserve"> IF(RTD("cqg.rtd",,"StudyData",$Z$1, "Bar", "", "Low", $AA$1,-$Y40,"", "", "","False")="",NA(),RTD("cqg.rtd",,"StudyData",$Z$1, "Bar", "", "Low", $AA$1,-$Y40,"", "", "","False"))</f>
        <v>1886</v>
      </c>
      <c r="AD40" s="27">
        <f>IFERROR(IF(RTD("cqg.rtd",,"StudyData",$Z$1, "Bar", "", "Close", $AA$1,-$Y40,"", "", "","False")="",NA(),RTD("cqg.rtd",,"StudyData",$Z$1, "Bar", "", "Close", $AA$1,-$Y40,"", "", "","False")),NA())</f>
        <v>1887.5</v>
      </c>
    </row>
    <row r="41" spans="2:30" ht="17.25" x14ac:dyDescent="0.3">
      <c r="B41" s="23" t="str">
        <f>'Symbols Used'!B47</f>
        <v>S.US.DXJ</v>
      </c>
      <c r="C41" s="23" t="str">
        <f>RTD("cqg.rtd", ,"ContractData",B41, "LongDescription",, "T")</f>
        <v>WisdomTree Japan Hedged Equity</v>
      </c>
      <c r="D41" s="23">
        <f>RTD("cqg.rtd", ,"ContractData",B41, "T_CVol",, "T")</f>
        <v>10181402</v>
      </c>
      <c r="E41" s="24">
        <f>IFERROR(RTD("cqg.rtd", ,"ContractData",B41, "PerCentNetLastTrade",, "T")/100,0)</f>
        <v>3.76078914919852E-2</v>
      </c>
      <c r="F41" s="25">
        <f xml:space="preserve"> RTD("cqg.rtd",,"StudyData",B41, "MA", "InputChoice=Vol,MAType=Sim,Period=10", "MA","D",,"all",,,,"T")</f>
        <v>9634339.0999999996</v>
      </c>
      <c r="G41" s="25"/>
      <c r="H41" s="23">
        <f t="shared" si="4"/>
        <v>41</v>
      </c>
      <c r="I41" s="26">
        <f>RANK(E41,$E$1:$E$122,0)+COUNTIF($E$1:E41,E41)-1</f>
        <v>13</v>
      </c>
      <c r="J41" s="26" t="str">
        <f t="shared" si="0"/>
        <v>S.US.DXJ</v>
      </c>
      <c r="K41" s="23" t="str">
        <f t="shared" si="1"/>
        <v>S.US.DBEF</v>
      </c>
      <c r="L41" s="23" t="str">
        <f>IF(RIGHT(RTD("cqg.rtd",,"ContractData",K41,"LongDescription",,"T"),3)="ETF",LEFT(RTD("cqg.rtd",,"ContractData",K41,"LongDescription",,"T"),LEN(RTD("cqg.rtd", ,"ContractData",K41, "LongDescription",, "T"))-4),RTD("cqg.rtd",,"ContractData",K41,"LongDescription",,"T"))</f>
        <v>db-X MSCI EAFE Hedged Equity</v>
      </c>
      <c r="M41" s="23" t="str">
        <f t="shared" si="2"/>
        <v>db-X MSCI EAFE Hedged Equity</v>
      </c>
      <c r="N41" s="24">
        <f>IFERROR(RTD("cqg.rtd", ,"ContractData",K41, "PerCentNetLastTrade",, "T")/100,0)</f>
        <v>2.1546748749519049E-2</v>
      </c>
      <c r="O41" s="23">
        <f>RTD("cqg.rtd", ,"ContractData",K41, "T_CVol",, "T")</f>
        <v>4260731</v>
      </c>
      <c r="P41" s="25">
        <f xml:space="preserve"> RTD("cqg.rtd",,"StudyData",K41, "MA", "InputChoice=Vol,MAType=Sim,Period=10", "MA","D",,"all",,,,"T")</f>
        <v>7483663.0999999996</v>
      </c>
      <c r="Q41" s="23">
        <f t="shared" si="3"/>
        <v>0</v>
      </c>
      <c r="Y41" s="23">
        <f t="shared" si="5"/>
        <v>39</v>
      </c>
      <c r="Z41" s="28">
        <f xml:space="preserve"> RTD("cqg.rtd",,"StudyData",$Z$1, "Bar", "", "Time", $AA$1,-$Y41,"", "", "","False")</f>
        <v>42242.447916666664</v>
      </c>
      <c r="AA41" s="27">
        <f xml:space="preserve"> IF(RTD("cqg.rtd",,"StudyData",$Z$1, "Bar", "", "Open", $AA$1,-$Y41,"", "", "","False")="",NA(),RTD("cqg.rtd",,"StudyData",$Z$1, "Bar", "", "Open", $AA$1,-$Y41,"", "", "","False"))</f>
        <v>1887.25</v>
      </c>
      <c r="AB41" s="27">
        <f xml:space="preserve"> IF(RTD("cqg.rtd",,"StudyData",$Z$1, "Bar", "", "High", $AA$1,-$Y41,"", "", "","False")="",NA(),RTD("cqg.rtd",,"StudyData",$Z$1, "Bar", "", "High", $AA$1,-$Y41,"", "", "","False"))</f>
        <v>1888.75</v>
      </c>
      <c r="AC41" s="27">
        <f xml:space="preserve"> IF(RTD("cqg.rtd",,"StudyData",$Z$1, "Bar", "", "Low", $AA$1,-$Y41,"", "", "","False")="",NA(),RTD("cqg.rtd",,"StudyData",$Z$1, "Bar", "", "Low", $AA$1,-$Y41,"", "", "","False"))</f>
        <v>1881.75</v>
      </c>
      <c r="AD41" s="27">
        <f>IFERROR(IF(RTD("cqg.rtd",,"StudyData",$Z$1, "Bar", "", "Close", $AA$1,-$Y41,"", "", "","False")="",NA(),RTD("cqg.rtd",,"StudyData",$Z$1, "Bar", "", "Close", $AA$1,-$Y41,"", "", "","False")),NA())</f>
        <v>1887.5</v>
      </c>
    </row>
    <row r="42" spans="2:30" ht="17.25" x14ac:dyDescent="0.3">
      <c r="B42" s="23" t="str">
        <f>'Symbols Used'!B48</f>
        <v>S.US.VEA</v>
      </c>
      <c r="C42" s="23" t="str">
        <f>RTD("cqg.rtd", ,"ContractData",B42, "LongDescription",, "T")</f>
        <v>Vanguard FTSE Developed Markets ETF</v>
      </c>
      <c r="D42" s="23">
        <f>RTD("cqg.rtd", ,"ContractData",B42, "T_CVol",, "T")</f>
        <v>8834905</v>
      </c>
      <c r="E42" s="24">
        <f>IFERROR(RTD("cqg.rtd", ,"ContractData",B42, "PerCentNetLastTrade",, "T")/100,0)</f>
        <v>1.3509787703336091E-2</v>
      </c>
      <c r="F42" s="25">
        <f xml:space="preserve"> RTD("cqg.rtd",,"StudyData",B42, "MA", "InputChoice=Vol,MAType=Sim,Period=10", "MA","D",,"all",,,,"T")</f>
        <v>10176355.6</v>
      </c>
      <c r="G42" s="25"/>
      <c r="H42" s="23">
        <f t="shared" si="4"/>
        <v>42</v>
      </c>
      <c r="I42" s="26">
        <f>RANK(E42,$E$1:$E$122,0)+COUNTIF($E$1:E42,E42)-1</f>
        <v>61</v>
      </c>
      <c r="J42" s="26" t="str">
        <f t="shared" si="0"/>
        <v>S.US.VEA</v>
      </c>
      <c r="K42" s="23" t="str">
        <f t="shared" si="1"/>
        <v>S.US.IWD</v>
      </c>
      <c r="L42" s="23" t="str">
        <f>IF(RIGHT(RTD("cqg.rtd",,"ContractData",K42,"LongDescription",,"T"),3)="ETF",LEFT(RTD("cqg.rtd",,"ContractData",K42,"LongDescription",,"T"),LEN(RTD("cqg.rtd", ,"ContractData",K42, "LongDescription",, "T"))-4),RTD("cqg.rtd",,"ContractData",K42,"LongDescription",,"T"))</f>
        <v>iShares Russell 1000 Value</v>
      </c>
      <c r="M42" s="23" t="str">
        <f t="shared" si="2"/>
        <v>iShares Russell 1000 Value</v>
      </c>
      <c r="N42" s="24">
        <f>IFERROR(RTD("cqg.rtd", ,"ContractData",K42, "PerCentNetLastTrade",, "T")/100,0)</f>
        <v>2.1451242202035679E-2</v>
      </c>
      <c r="O42" s="23">
        <f>RTD("cqg.rtd", ,"ContractData",K42, "T_CVol",, "T")</f>
        <v>3427020</v>
      </c>
      <c r="P42" s="25">
        <f xml:space="preserve"> RTD("cqg.rtd",,"StudyData",K42, "MA", "InputChoice=Vol,MAType=Sim,Period=10", "MA","D",,"all",,,,"T")</f>
        <v>2536031.2000000002</v>
      </c>
      <c r="Q42" s="23">
        <f t="shared" si="3"/>
        <v>1</v>
      </c>
      <c r="Y42" s="23">
        <f t="shared" si="5"/>
        <v>40</v>
      </c>
      <c r="Z42" s="28">
        <f xml:space="preserve"> RTD("cqg.rtd",,"StudyData",$Z$1, "Bar", "", "Time", $AA$1,-$Y42,"", "", "","False")</f>
        <v>42242.444444444445</v>
      </c>
      <c r="AA42" s="27">
        <f xml:space="preserve"> IF(RTD("cqg.rtd",,"StudyData",$Z$1, "Bar", "", "Open", $AA$1,-$Y42,"", "", "","False")="",NA(),RTD("cqg.rtd",,"StudyData",$Z$1, "Bar", "", "Open", $AA$1,-$Y42,"", "", "","False"))</f>
        <v>1880.5</v>
      </c>
      <c r="AB42" s="27">
        <f xml:space="preserve"> IF(RTD("cqg.rtd",,"StudyData",$Z$1, "Bar", "", "High", $AA$1,-$Y42,"", "", "","False")="",NA(),RTD("cqg.rtd",,"StudyData",$Z$1, "Bar", "", "High", $AA$1,-$Y42,"", "", "","False"))</f>
        <v>1889.5</v>
      </c>
      <c r="AC42" s="27">
        <f xml:space="preserve"> IF(RTD("cqg.rtd",,"StudyData",$Z$1, "Bar", "", "Low", $AA$1,-$Y42,"", "", "","False")="",NA(),RTD("cqg.rtd",,"StudyData",$Z$1, "Bar", "", "Low", $AA$1,-$Y42,"", "", "","False"))</f>
        <v>1879.5</v>
      </c>
      <c r="AD42" s="27">
        <f>IFERROR(IF(RTD("cqg.rtd",,"StudyData",$Z$1, "Bar", "", "Close", $AA$1,-$Y42,"", "", "","False")="",NA(),RTD("cqg.rtd",,"StudyData",$Z$1, "Bar", "", "Close", $AA$1,-$Y42,"", "", "","False")),NA())</f>
        <v>1887.25</v>
      </c>
    </row>
    <row r="43" spans="2:30" ht="17.25" x14ac:dyDescent="0.3">
      <c r="B43" s="23" t="str">
        <f>'Symbols Used'!B49</f>
        <v>S.US.SH</v>
      </c>
      <c r="C43" s="23" t="str">
        <f>RTD("cqg.rtd", ,"ContractData",B43, "LongDescription",, "T")</f>
        <v>Short S&amp;P500</v>
      </c>
      <c r="D43" s="23">
        <f>RTD("cqg.rtd", ,"ContractData",B43, "T_CVol",, "T")</f>
        <v>9392236</v>
      </c>
      <c r="E43" s="24">
        <f>IFERROR(RTD("cqg.rtd", ,"ContractData",B43, "PerCentNetLastTrade",, "T")/100,0)</f>
        <v>-2.3595023595023593E-2</v>
      </c>
      <c r="F43" s="25">
        <f xml:space="preserve"> RTD("cqg.rtd",,"StudyData",B43, "MA", "InputChoice=Vol,MAType=Sim,Period=10", "MA","D",,"all",,,,"T")</f>
        <v>9007101.5</v>
      </c>
      <c r="G43" s="25"/>
      <c r="H43" s="23">
        <f t="shared" si="4"/>
        <v>43</v>
      </c>
      <c r="I43" s="26">
        <f>RANK(E43,$E$1:$E$122,0)+COUNTIF($E$1:E43,E43)-1</f>
        <v>101</v>
      </c>
      <c r="J43" s="26" t="str">
        <f t="shared" si="0"/>
        <v>S.US.SH</v>
      </c>
      <c r="K43" s="23" t="str">
        <f t="shared" si="1"/>
        <v>S.US.VWO</v>
      </c>
      <c r="L43" s="23" t="str">
        <f>IF(RIGHT(RTD("cqg.rtd",,"ContractData",K43,"LongDescription",,"T"),3)="ETF",LEFT(RTD("cqg.rtd",,"ContractData",K43,"LongDescription",,"T"),LEN(RTD("cqg.rtd", ,"ContractData",K43, "LongDescription",, "T"))-4),RTD("cqg.rtd",,"ContractData",K43,"LongDescription",,"T"))</f>
        <v>Vanguard FTSE Emerging Markets</v>
      </c>
      <c r="M43" s="23" t="str">
        <f t="shared" si="2"/>
        <v>Vanguard FTSE Emerging Markets</v>
      </c>
      <c r="N43" s="24">
        <f>IFERROR(RTD("cqg.rtd", ,"ContractData",K43, "PerCentNetLastTrade",, "T")/100,0)</f>
        <v>2.0839718050873431E-2</v>
      </c>
      <c r="O43" s="23">
        <f>RTD("cqg.rtd", ,"ContractData",K43, "T_CVol",, "T")</f>
        <v>30728240</v>
      </c>
      <c r="P43" s="25">
        <f xml:space="preserve"> RTD("cqg.rtd",,"StudyData",K43, "MA", "InputChoice=Vol,MAType=Sim,Period=10", "MA","D",,"all",,,,"T")</f>
        <v>27986940.399999999</v>
      </c>
      <c r="Q43" s="23">
        <f t="shared" si="3"/>
        <v>1</v>
      </c>
      <c r="Y43" s="23">
        <f t="shared" si="5"/>
        <v>41</v>
      </c>
      <c r="Z43" s="28">
        <f xml:space="preserve"> RTD("cqg.rtd",,"StudyData",$Z$1, "Bar", "", "Time", $AA$1,-$Y43,"", "", "","False")</f>
        <v>42242.440972222219</v>
      </c>
      <c r="AA43" s="27">
        <f xml:space="preserve"> IF(RTD("cqg.rtd",,"StudyData",$Z$1, "Bar", "", "Open", $AA$1,-$Y43,"", "", "","False")="",NA(),RTD("cqg.rtd",,"StudyData",$Z$1, "Bar", "", "Open", $AA$1,-$Y43,"", "", "","False"))</f>
        <v>1886.25</v>
      </c>
      <c r="AB43" s="27">
        <f xml:space="preserve"> IF(RTD("cqg.rtd",,"StudyData",$Z$1, "Bar", "", "High", $AA$1,-$Y43,"", "", "","False")="",NA(),RTD("cqg.rtd",,"StudyData",$Z$1, "Bar", "", "High", $AA$1,-$Y43,"", "", "","False"))</f>
        <v>1886.25</v>
      </c>
      <c r="AC43" s="27">
        <f xml:space="preserve"> IF(RTD("cqg.rtd",,"StudyData",$Z$1, "Bar", "", "Low", $AA$1,-$Y43,"", "", "","False")="",NA(),RTD("cqg.rtd",,"StudyData",$Z$1, "Bar", "", "Low", $AA$1,-$Y43,"", "", "","False"))</f>
        <v>1880.25</v>
      </c>
      <c r="AD43" s="27">
        <f>IFERROR(IF(RTD("cqg.rtd",,"StudyData",$Z$1, "Bar", "", "Close", $AA$1,-$Y43,"", "", "","False")="",NA(),RTD("cqg.rtd",,"StudyData",$Z$1, "Bar", "", "Close", $AA$1,-$Y43,"", "", "","False")),NA())</f>
        <v>1880.25</v>
      </c>
    </row>
    <row r="44" spans="2:30" ht="17.25" x14ac:dyDescent="0.3">
      <c r="B44" s="23" t="str">
        <f>'Symbols Used'!B50</f>
        <v>S.US.XLY</v>
      </c>
      <c r="C44" s="23" t="str">
        <f>RTD("cqg.rtd", ,"ContractData",B44, "LongDescription",, "T")</f>
        <v>Consumer Discretionary Select SectorSPDR</v>
      </c>
      <c r="D44" s="23">
        <f>RTD("cqg.rtd", ,"ContractData",B44, "T_CVol",, "T")</f>
        <v>12642657</v>
      </c>
      <c r="E44" s="24">
        <f>IFERROR(RTD("cqg.rtd", ,"ContractData",B44, "PerCentNetLastTrade",, "T")/100,0)</f>
        <v>2.4753867791842476E-2</v>
      </c>
      <c r="F44" s="25">
        <f xml:space="preserve"> RTD("cqg.rtd",,"StudyData",B44, "MA", "InputChoice=Vol,MAType=Sim,Period=10", "MA","D",,"all",,,,"T")</f>
        <v>10213685.199999999</v>
      </c>
      <c r="G44" s="25"/>
      <c r="H44" s="23">
        <f t="shared" si="4"/>
        <v>44</v>
      </c>
      <c r="I44" s="26">
        <f>RANK(E44,$E$1:$E$122,0)+COUNTIF($E$1:E44,E44)-1</f>
        <v>28</v>
      </c>
      <c r="J44" s="26" t="str">
        <f t="shared" si="0"/>
        <v>S.US.XLY</v>
      </c>
      <c r="K44" s="23" t="str">
        <f t="shared" si="1"/>
        <v>S.US.XLB</v>
      </c>
      <c r="L44" s="23" t="str">
        <f>IF(RIGHT(RTD("cqg.rtd",,"ContractData",K44,"LongDescription",,"T"),3)="ETF",LEFT(RTD("cqg.rtd",,"ContractData",K44,"LongDescription",,"T"),LEN(RTD("cqg.rtd", ,"ContractData",K44, "LongDescription",, "T"))-4),RTD("cqg.rtd",,"ContractData",K44,"LongDescription",,"T"))</f>
        <v>Materials Select Sector SPDR</v>
      </c>
      <c r="M44" s="23" t="str">
        <f t="shared" si="2"/>
        <v>Materials Select Sector SPDR</v>
      </c>
      <c r="N44" s="24">
        <f>IFERROR(RTD("cqg.rtd", ,"ContractData",K44, "PerCentNetLastTrade",, "T")/100,0)</f>
        <v>1.9641541861036092E-2</v>
      </c>
      <c r="O44" s="23">
        <f>RTD("cqg.rtd", ,"ContractData",K44, "T_CVol",, "T")</f>
        <v>20793200</v>
      </c>
      <c r="P44" s="25">
        <f xml:space="preserve"> RTD("cqg.rtd",,"StudyData",K44, "MA", "InputChoice=Vol,MAType=Sim,Period=10", "MA","D",,"all",,,,"T")</f>
        <v>9534666.5</v>
      </c>
      <c r="Q44" s="23">
        <f t="shared" si="3"/>
        <v>1</v>
      </c>
      <c r="Y44" s="23">
        <f t="shared" ref="Y44:Y46" si="6">Y43+1</f>
        <v>42</v>
      </c>
      <c r="Z44" s="28">
        <f xml:space="preserve"> RTD("cqg.rtd",,"StudyData",$Z$1, "Bar", "", "Time", $AA$1,-$Y44,"", "", "","False")</f>
        <v>42242.4375</v>
      </c>
      <c r="AA44" s="27">
        <f xml:space="preserve"> IF(RTD("cqg.rtd",,"StudyData",$Z$1, "Bar", "", "Open", $AA$1,-$Y44,"", "", "","False")="",NA(),RTD("cqg.rtd",,"StudyData",$Z$1, "Bar", "", "Open", $AA$1,-$Y44,"", "", "","False"))</f>
        <v>1891.5</v>
      </c>
      <c r="AB44" s="27">
        <f xml:space="preserve"> IF(RTD("cqg.rtd",,"StudyData",$Z$1, "Bar", "", "High", $AA$1,-$Y44,"", "", "","False")="",NA(),RTD("cqg.rtd",,"StudyData",$Z$1, "Bar", "", "High", $AA$1,-$Y44,"", "", "","False"))</f>
        <v>1894.5</v>
      </c>
      <c r="AC44" s="27">
        <f xml:space="preserve"> IF(RTD("cqg.rtd",,"StudyData",$Z$1, "Bar", "", "Low", $AA$1,-$Y44,"", "", "","False")="",NA(),RTD("cqg.rtd",,"StudyData",$Z$1, "Bar", "", "Low", $AA$1,-$Y44,"", "", "","False"))</f>
        <v>1885</v>
      </c>
      <c r="AD44" s="27">
        <f>IFERROR(IF(RTD("cqg.rtd",,"StudyData",$Z$1, "Bar", "", "Close", $AA$1,-$Y44,"", "", "","False")="",NA(),RTD("cqg.rtd",,"StudyData",$Z$1, "Bar", "", "Close", $AA$1,-$Y44,"", "", "","False")),NA())</f>
        <v>1886.25</v>
      </c>
    </row>
    <row r="45" spans="2:30" ht="17.25" x14ac:dyDescent="0.3">
      <c r="B45" s="23" t="str">
        <f>'Symbols Used'!B51</f>
        <v>S.US.KRE</v>
      </c>
      <c r="C45" s="23" t="str">
        <f>RTD("cqg.rtd", ,"ContractData",B45, "LongDescription",, "T")</f>
        <v>SPDR S&amp;P Regional Banking ETF</v>
      </c>
      <c r="D45" s="23">
        <f>RTD("cqg.rtd", ,"ContractData",B45, "T_CVol",, "T")</f>
        <v>5139977</v>
      </c>
      <c r="E45" s="24">
        <f>IFERROR(RTD("cqg.rtd", ,"ContractData",B45, "PerCentNetLastTrade",, "T")/100,0)</f>
        <v>2.2821576763485476E-2</v>
      </c>
      <c r="F45" s="25">
        <f xml:space="preserve"> RTD("cqg.rtd",,"StudyData",B45, "MA", "InputChoice=Vol,MAType=Sim,Period=10", "MA","D",,"all",,,,"T")</f>
        <v>5450716.2999999998</v>
      </c>
      <c r="G45" s="25"/>
      <c r="H45" s="23">
        <f t="shared" si="4"/>
        <v>45</v>
      </c>
      <c r="I45" s="26">
        <f>RANK(E45,$E$1:$E$122,0)+COUNTIF($E$1:E45,E45)-1</f>
        <v>32</v>
      </c>
      <c r="J45" s="26" t="str">
        <f t="shared" si="0"/>
        <v>S.US.KRE</v>
      </c>
      <c r="K45" s="23" t="str">
        <f t="shared" si="1"/>
        <v>S.US.XLI</v>
      </c>
      <c r="L45" s="23" t="str">
        <f>IF(RIGHT(RTD("cqg.rtd",,"ContractData",K45,"LongDescription",,"T"),3)="ETF",LEFT(RTD("cqg.rtd",,"ContractData",K45,"LongDescription",,"T"),LEN(RTD("cqg.rtd", ,"ContractData",K45, "LongDescription",, "T"))-4),RTD("cqg.rtd",,"ContractData",K45,"LongDescription",,"T"))</f>
        <v>Industrial Select Sector SPDR</v>
      </c>
      <c r="M45" s="23" t="str">
        <f t="shared" si="2"/>
        <v>Industrial Select Sector SPDR</v>
      </c>
      <c r="N45" s="24">
        <f>IFERROR(RTD("cqg.rtd", ,"ContractData",K45, "PerCentNetLastTrade",, "T")/100,0)</f>
        <v>1.9599836668027767E-2</v>
      </c>
      <c r="O45" s="23">
        <f>RTD("cqg.rtd", ,"ContractData",K45, "T_CVol",, "T")</f>
        <v>18802334</v>
      </c>
      <c r="P45" s="25">
        <f xml:space="preserve"> RTD("cqg.rtd",,"StudyData",K45, "MA", "InputChoice=Vol,MAType=Sim,Period=10", "MA","D",,"all",,,,"T")</f>
        <v>18716687.800000001</v>
      </c>
      <c r="Q45" s="23">
        <f t="shared" si="3"/>
        <v>1</v>
      </c>
      <c r="Y45" s="23">
        <f t="shared" si="6"/>
        <v>43</v>
      </c>
      <c r="Z45" s="28">
        <f xml:space="preserve"> RTD("cqg.rtd",,"StudyData",$Z$1, "Bar", "", "Time", $AA$1,-$Y45,"", "", "","False")</f>
        <v>42242.434027777781</v>
      </c>
      <c r="AA45" s="27">
        <f xml:space="preserve"> IF(RTD("cqg.rtd",,"StudyData",$Z$1, "Bar", "", "Open", $AA$1,-$Y45,"", "", "","False")="",NA(),RTD("cqg.rtd",,"StudyData",$Z$1, "Bar", "", "Open", $AA$1,-$Y45,"", "", "","False"))</f>
        <v>1892</v>
      </c>
      <c r="AB45" s="27">
        <f xml:space="preserve"> IF(RTD("cqg.rtd",,"StudyData",$Z$1, "Bar", "", "High", $AA$1,-$Y45,"", "", "","False")="",NA(),RTD("cqg.rtd",,"StudyData",$Z$1, "Bar", "", "High", $AA$1,-$Y45,"", "", "","False"))</f>
        <v>1895.5</v>
      </c>
      <c r="AC45" s="27">
        <f xml:space="preserve"> IF(RTD("cqg.rtd",,"StudyData",$Z$1, "Bar", "", "Low", $AA$1,-$Y45,"", "", "","False")="",NA(),RTD("cqg.rtd",,"StudyData",$Z$1, "Bar", "", "Low", $AA$1,-$Y45,"", "", "","False"))</f>
        <v>1890.5</v>
      </c>
      <c r="AD45" s="27">
        <f>IFERROR(IF(RTD("cqg.rtd",,"StudyData",$Z$1, "Bar", "", "Close", $AA$1,-$Y45,"", "", "","False")="",NA(),RTD("cqg.rtd",,"StudyData",$Z$1, "Bar", "", "Close", $AA$1,-$Y45,"", "", "","False")),NA())</f>
        <v>1891.5</v>
      </c>
    </row>
    <row r="46" spans="2:30" ht="17.25" x14ac:dyDescent="0.3">
      <c r="B46" s="23" t="str">
        <f>'Symbols Used'!B52</f>
        <v>S.US.HYG</v>
      </c>
      <c r="C46" s="23" t="str">
        <f>RTD("cqg.rtd", ,"ContractData",B46, "LongDescription",, "T")</f>
        <v>iShares iBoxx $ HighYield Corporate Bond</v>
      </c>
      <c r="D46" s="23">
        <f>RTD("cqg.rtd", ,"ContractData",B46, "T_CVol",, "T")</f>
        <v>6342321</v>
      </c>
      <c r="E46" s="24">
        <f>IFERROR(RTD("cqg.rtd", ,"ContractData",B46, "PerCentNetLastTrade",, "T")/100,0)</f>
        <v>6.7114093959731551E-3</v>
      </c>
      <c r="F46" s="25">
        <f xml:space="preserve"> RTD("cqg.rtd",,"StudyData",B46, "MA", "InputChoice=Vol,MAType=Sim,Period=10", "MA","D",,"all",,,,"T")</f>
        <v>9574048.3000000007</v>
      </c>
      <c r="G46" s="25"/>
      <c r="H46" s="23">
        <f t="shared" si="4"/>
        <v>46</v>
      </c>
      <c r="I46" s="26">
        <f>RANK(E46,$E$1:$E$122,0)+COUNTIF($E$1:E46,E46)-1</f>
        <v>71</v>
      </c>
      <c r="J46" s="26" t="str">
        <f t="shared" si="0"/>
        <v>S.US.HYG</v>
      </c>
      <c r="K46" s="23" t="str">
        <f t="shared" si="1"/>
        <v>S.US.EPI</v>
      </c>
      <c r="L46" s="23" t="str">
        <f>IF(RIGHT(RTD("cqg.rtd",,"ContractData",K46,"LongDescription",,"T"),3)="ETF",LEFT(RTD("cqg.rtd",,"ContractData",K46,"LongDescription",,"T"),LEN(RTD("cqg.rtd", ,"ContractData",K46, "LongDescription",, "T"))-4),RTD("cqg.rtd",,"ContractData",K46,"LongDescription",,"T"))</f>
        <v>WisdomTree India Earnings Fund</v>
      </c>
      <c r="M46" s="23" t="str">
        <f t="shared" si="2"/>
        <v>WisdomTree India Earnings Fund</v>
      </c>
      <c r="N46" s="24">
        <f>IFERROR(RTD("cqg.rtd", ,"ContractData",K46, "PerCentNetLastTrade",, "T")/100,0)</f>
        <v>1.8459915611814346E-2</v>
      </c>
      <c r="O46" s="23">
        <f>RTD("cqg.rtd", ,"ContractData",K46, "T_CVol",, "T")</f>
        <v>5082255</v>
      </c>
      <c r="P46" s="25">
        <f xml:space="preserve"> RTD("cqg.rtd",,"StudyData",K46, "MA", "InputChoice=Vol,MAType=Sim,Period=10", "MA","D",,"all",,,,"T")</f>
        <v>6329562.4000000004</v>
      </c>
      <c r="Q46" s="23">
        <f t="shared" si="3"/>
        <v>0</v>
      </c>
      <c r="Y46" s="23">
        <f t="shared" si="6"/>
        <v>44</v>
      </c>
      <c r="Z46" s="28">
        <f xml:space="preserve"> RTD("cqg.rtd",,"StudyData",$Z$1, "Bar", "", "Time", $AA$1,-$Y46,"", "", "","False")</f>
        <v>42242.430555555555</v>
      </c>
      <c r="AA46" s="27">
        <f xml:space="preserve"> IF(RTD("cqg.rtd",,"StudyData",$Z$1, "Bar", "", "Open", $AA$1,-$Y46,"", "", "","False")="",NA(),RTD("cqg.rtd",,"StudyData",$Z$1, "Bar", "", "Open", $AA$1,-$Y46,"", "", "","False"))</f>
        <v>1894.75</v>
      </c>
      <c r="AB46" s="27">
        <f xml:space="preserve"> IF(RTD("cqg.rtd",,"StudyData",$Z$1, "Bar", "", "High", $AA$1,-$Y46,"", "", "","False")="",NA(),RTD("cqg.rtd",,"StudyData",$Z$1, "Bar", "", "High", $AA$1,-$Y46,"", "", "","False"))</f>
        <v>1896.75</v>
      </c>
      <c r="AC46" s="27">
        <f xml:space="preserve"> IF(RTD("cqg.rtd",,"StudyData",$Z$1, "Bar", "", "Low", $AA$1,-$Y46,"", "", "","False")="",NA(),RTD("cqg.rtd",,"StudyData",$Z$1, "Bar", "", "Low", $AA$1,-$Y46,"", "", "","False"))</f>
        <v>1891.5</v>
      </c>
      <c r="AD46" s="27">
        <f>IFERROR(IF(RTD("cqg.rtd",,"StudyData",$Z$1, "Bar", "", "Close", $AA$1,-$Y46,"", "", "","False")="",NA(),RTD("cqg.rtd",,"StudyData",$Z$1, "Bar", "", "Close", $AA$1,-$Y46,"", "", "","False")),NA())</f>
        <v>1892</v>
      </c>
    </row>
    <row r="47" spans="2:30" ht="17.25" x14ac:dyDescent="0.3">
      <c r="B47" s="23" t="str">
        <f>'Symbols Used'!B53</f>
        <v>S.US.TNA</v>
      </c>
      <c r="C47" s="23" t="str">
        <f>RTD("cqg.rtd", ,"ContractData",B47, "LongDescription",, "T")</f>
        <v>Direxion Daily Small Cap Bull 3X Shares</v>
      </c>
      <c r="D47" s="23">
        <f>RTD("cqg.rtd", ,"ContractData",B47, "T_CVol",, "T")</f>
        <v>6836923</v>
      </c>
      <c r="E47" s="24">
        <f>IFERROR(RTD("cqg.rtd", ,"ContractData",B47, "PerCentNetLastTrade",, "T")/100,0)</f>
        <v>4.0603248259860794E-2</v>
      </c>
      <c r="F47" s="25">
        <f xml:space="preserve"> RTD("cqg.rtd",,"StudyData",B47, "MA", "InputChoice=Vol,MAType=Sim,Period=10", "MA","D",,"all",,,,"T")</f>
        <v>6932086.4000000004</v>
      </c>
      <c r="G47" s="25"/>
      <c r="H47" s="23">
        <f t="shared" si="4"/>
        <v>47</v>
      </c>
      <c r="I47" s="26">
        <f>RANK(E47,$E$1:$E$122,0)+COUNTIF($E$1:E47,E47)-1</f>
        <v>11</v>
      </c>
      <c r="J47" s="26" t="str">
        <f t="shared" si="0"/>
        <v>S.US.TNA</v>
      </c>
      <c r="K47" s="23" t="str">
        <f t="shared" si="1"/>
        <v>S.BA</v>
      </c>
      <c r="L47" s="23" t="str">
        <f>IF(RIGHT(RTD("cqg.rtd",,"ContractData",K47,"LongDescription",,"T"),3)="ETF",LEFT(RTD("cqg.rtd",,"ContractData",K47,"LongDescription",,"T"),LEN(RTD("cqg.rtd", ,"ContractData",K47, "LongDescription",, "T"))-4),RTD("cqg.rtd",,"ContractData",K47,"LongDescription",,"T"))</f>
        <v>Boeing Company</v>
      </c>
      <c r="M47" s="23" t="str">
        <f t="shared" si="2"/>
        <v>Boeing Company</v>
      </c>
      <c r="N47" s="24">
        <f>IFERROR(RTD("cqg.rtd", ,"ContractData",K47, "PerCentNetLastTrade",, "T")/100,0)</f>
        <v>1.8248466013228146E-2</v>
      </c>
      <c r="O47" s="23">
        <f>RTD("cqg.rtd", ,"ContractData",K47, "T_CVol",, "T")</f>
        <v>3896053</v>
      </c>
      <c r="P47" s="25">
        <f xml:space="preserve"> RTD("cqg.rtd",,"StudyData",K47, "MA", "InputChoice=Vol,MAType=Sim,Period=10", "MA","D",,"all",,,,"T")</f>
        <v>5191284.0999999996</v>
      </c>
      <c r="Q47" s="23">
        <f t="shared" si="3"/>
        <v>0</v>
      </c>
      <c r="Y47" s="23">
        <f t="shared" ref="Y47" si="7">Y46+1</f>
        <v>45</v>
      </c>
      <c r="Z47" s="28">
        <f xml:space="preserve"> RTD("cqg.rtd",,"StudyData",$Z$1, "Bar", "", "Time", $AA$1,-$Y47,"", "", "","False")</f>
        <v>42242.427083333336</v>
      </c>
      <c r="AA47" s="27">
        <f xml:space="preserve"> IF(RTD("cqg.rtd",,"StudyData",$Z$1, "Bar", "", "Open", $AA$1,-$Y47,"", "", "","False")="",NA(),RTD("cqg.rtd",,"StudyData",$Z$1, "Bar", "", "Open", $AA$1,-$Y47,"", "", "","False"))</f>
        <v>1890.25</v>
      </c>
      <c r="AB47" s="27">
        <f xml:space="preserve"> IF(RTD("cqg.rtd",,"StudyData",$Z$1, "Bar", "", "High", $AA$1,-$Y47,"", "", "","False")="",NA(),RTD("cqg.rtd",,"StudyData",$Z$1, "Bar", "", "High", $AA$1,-$Y47,"", "", "","False"))</f>
        <v>1895.5</v>
      </c>
      <c r="AC47" s="27">
        <f xml:space="preserve"> IF(RTD("cqg.rtd",,"StudyData",$Z$1, "Bar", "", "Low", $AA$1,-$Y47,"", "", "","False")="",NA(),RTD("cqg.rtd",,"StudyData",$Z$1, "Bar", "", "Low", $AA$1,-$Y47,"", "", "","False"))</f>
        <v>1889.75</v>
      </c>
      <c r="AD47" s="27">
        <f>IFERROR(IF(RTD("cqg.rtd",,"StudyData",$Z$1, "Bar", "", "Close", $AA$1,-$Y47,"", "", "","False")="",NA(),RTD("cqg.rtd",,"StudyData",$Z$1, "Bar", "", "Close", $AA$1,-$Y47,"", "", "","False")),NA())</f>
        <v>1894.5</v>
      </c>
    </row>
    <row r="48" spans="2:30" ht="17.25" x14ac:dyDescent="0.3">
      <c r="B48" s="23" t="str">
        <f>'Symbols Used'!B54</f>
        <v>S.US.DIA</v>
      </c>
      <c r="C48" s="23" t="str">
        <f>RTD("cqg.rtd", ,"ContractData",B48, "LongDescription",, "T")</f>
        <v>SPDR Dow Jones Industrial Avg ETF Trust</v>
      </c>
      <c r="D48" s="23">
        <f>RTD("cqg.rtd", ,"ContractData",B48, "T_CVol",, "T")</f>
        <v>13035519</v>
      </c>
      <c r="E48" s="24">
        <f>IFERROR(RTD("cqg.rtd", ,"ContractData",B48, "PerCentNetLastTrade",, "T")/100,0)</f>
        <v>2.5560738705348585E-2</v>
      </c>
      <c r="F48" s="25">
        <f xml:space="preserve"> RTD("cqg.rtd",,"StudyData",B48, "MA", "InputChoice=Vol,MAType=Sim,Period=10", "MA","D",,"all",,,,"T")</f>
        <v>12847089.199999999</v>
      </c>
      <c r="G48" s="25"/>
      <c r="H48" s="23">
        <f t="shared" si="4"/>
        <v>48</v>
      </c>
      <c r="I48" s="26">
        <f>RANK(E48,$E$1:$E$122,0)+COUNTIF($E$1:E48,E48)-1</f>
        <v>24</v>
      </c>
      <c r="J48" s="26" t="str">
        <f t="shared" si="0"/>
        <v>S.US.DIA</v>
      </c>
      <c r="K48" s="23" t="str">
        <f t="shared" si="1"/>
        <v>S.US.XBI</v>
      </c>
      <c r="L48" s="23" t="str">
        <f>IF(RIGHT(RTD("cqg.rtd",,"ContractData",K48,"LongDescription",,"T"),3)="ETF",LEFT(RTD("cqg.rtd",,"ContractData",K48,"LongDescription",,"T"),LEN(RTD("cqg.rtd", ,"ContractData",K48, "LongDescription",, "T"))-4),RTD("cqg.rtd",,"ContractData",K48,"LongDescription",,"T"))</f>
        <v>SPDR S&amp;P Biotech</v>
      </c>
      <c r="M48" s="23" t="str">
        <f t="shared" si="2"/>
        <v>S&amp;P Biotech</v>
      </c>
      <c r="N48" s="24">
        <f>IFERROR(RTD("cqg.rtd", ,"ContractData",K48, "PerCentNetLastTrade",, "T")/100,0)</f>
        <v>1.8010662312088758E-2</v>
      </c>
      <c r="O48" s="23">
        <f>RTD("cqg.rtd", ,"ContractData",K48, "T_CVol",, "T")</f>
        <v>1316371</v>
      </c>
      <c r="P48" s="25">
        <f xml:space="preserve"> RTD("cqg.rtd",,"StudyData",K48, "MA", "InputChoice=Vol,MAType=Sim,Period=10", "MA","D",,"all",,,,"T")</f>
        <v>2041982.6</v>
      </c>
      <c r="Q48" s="23">
        <f t="shared" si="3"/>
        <v>0</v>
      </c>
    </row>
    <row r="49" spans="2:17" ht="17.25" x14ac:dyDescent="0.3">
      <c r="B49" s="23" t="str">
        <f>'Symbols Used'!B55</f>
        <v>S.US.JDST</v>
      </c>
      <c r="C49" s="23" t="str">
        <f>RTD("cqg.rtd", ,"ContractData",B49, "LongDescription",, "T")</f>
        <v>Direxion Jr Gold Miners Index Bear 3X</v>
      </c>
      <c r="D49" s="23">
        <f>RTD("cqg.rtd", ,"ContractData",B49, "T_CVol",, "T")</f>
        <v>3609094</v>
      </c>
      <c r="E49" s="24">
        <f>IFERROR(RTD("cqg.rtd", ,"ContractData",B49, "PerCentNetLastTrade",, "T")/100,0)</f>
        <v>0.13327674023769101</v>
      </c>
      <c r="F49" s="25">
        <f xml:space="preserve"> RTD("cqg.rtd",,"StudyData",B49, "MA", "InputChoice=Vol,MAType=Sim,Period=10", "MA","D",,"all",,,,"T")</f>
        <v>5410108.9000000004</v>
      </c>
      <c r="G49" s="25"/>
      <c r="H49" s="23">
        <f t="shared" si="4"/>
        <v>49</v>
      </c>
      <c r="I49" s="26">
        <f>RANK(E49,$E$1:$E$122,0)+COUNTIF($E$1:E49,E49)-1</f>
        <v>2</v>
      </c>
      <c r="J49" s="26" t="str">
        <f t="shared" si="0"/>
        <v>S.US.JDST</v>
      </c>
      <c r="K49" s="23" t="str">
        <f t="shared" si="1"/>
        <v>S.US.FXR</v>
      </c>
      <c r="L49" s="23" t="str">
        <f>IF(RIGHT(RTD("cqg.rtd",,"ContractData",K49,"LongDescription",,"T"),3)="ETF",LEFT(RTD("cqg.rtd",,"ContractData",K49,"LongDescription",,"T"),LEN(RTD("cqg.rtd", ,"ContractData",K49, "LongDescription",, "T"))-4),RTD("cqg.rtd",,"ContractData",K49,"LongDescription",,"T"))</f>
        <v>First Trust Industrials</v>
      </c>
      <c r="M49" s="23" t="str">
        <f t="shared" si="2"/>
        <v>First Trust Industrials</v>
      </c>
      <c r="N49" s="24">
        <f>IFERROR(RTD("cqg.rtd", ,"ContractData",K49, "PerCentNetLastTrade",, "T")/100,0)</f>
        <v>1.7597551644988524E-2</v>
      </c>
      <c r="O49" s="23">
        <f>RTD("cqg.rtd", ,"ContractData",K49, "T_CVol",, "T")</f>
        <v>163524</v>
      </c>
      <c r="P49" s="25">
        <f xml:space="preserve"> RTD("cqg.rtd",,"StudyData",K49, "MA", "InputChoice=Vol,MAType=Sim,Period=10", "MA","D",,"all",,,,"T")</f>
        <v>298701.40000000002</v>
      </c>
      <c r="Q49" s="23">
        <f t="shared" si="3"/>
        <v>0</v>
      </c>
    </row>
    <row r="50" spans="2:17" ht="17.25" x14ac:dyDescent="0.3">
      <c r="B50" s="23" t="str">
        <f>'Symbols Used'!B56</f>
        <v>S.US.AMLP</v>
      </c>
      <c r="C50" s="23" t="str">
        <f>RTD("cqg.rtd", ,"ContractData",B50, "LongDescription",, "T")</f>
        <v>Alerian MLP ETF</v>
      </c>
      <c r="D50" s="23">
        <f>RTD("cqg.rtd", ,"ContractData",B50, "T_CVol",, "T")</f>
        <v>9524902</v>
      </c>
      <c r="E50" s="24">
        <f>IFERROR(RTD("cqg.rtd", ,"ContractData",B50, "PerCentNetLastTrade",, "T")/100,0)</f>
        <v>0</v>
      </c>
      <c r="F50" s="25">
        <f xml:space="preserve"> RTD("cqg.rtd",,"StudyData",B50, "MA", "InputChoice=Vol,MAType=Sim,Period=10", "MA","D",,"all",,,,"T")</f>
        <v>8358884.4000000004</v>
      </c>
      <c r="G50" s="25"/>
      <c r="H50" s="23">
        <f t="shared" si="4"/>
        <v>50</v>
      </c>
      <c r="I50" s="26">
        <f>RANK(E50,$E$1:$E$122,0)+COUNTIF($E$1:E50,E50)-1</f>
        <v>84</v>
      </c>
      <c r="J50" s="26" t="str">
        <f t="shared" si="0"/>
        <v>S.US.AMLP</v>
      </c>
      <c r="K50" s="23" t="str">
        <f t="shared" si="1"/>
        <v>S.US.XLP</v>
      </c>
      <c r="L50" s="23" t="str">
        <f>IF(RIGHT(RTD("cqg.rtd",,"ContractData",K50,"LongDescription",,"T"),3)="ETF",LEFT(RTD("cqg.rtd",,"ContractData",K50,"LongDescription",,"T"),LEN(RTD("cqg.rtd", ,"ContractData",K50, "LongDescription",, "T"))-4),RTD("cqg.rtd",,"ContractData",K50,"LongDescription",,"T"))</f>
        <v>Consumer Staples Select Sect. SPDR (ETF)</v>
      </c>
      <c r="M50" s="23" t="str">
        <f t="shared" si="2"/>
        <v>Consumer Staples Select Sect. SPDR (ETF)</v>
      </c>
      <c r="N50" s="24">
        <f>IFERROR(RTD("cqg.rtd", ,"ContractData",K50, "PerCentNetLastTrade",, "T")/100,0)</f>
        <v>1.7067833698030634E-2</v>
      </c>
      <c r="O50" s="23">
        <f>RTD("cqg.rtd", ,"ContractData",K50, "T_CVol",, "T")</f>
        <v>17914565</v>
      </c>
      <c r="P50" s="25">
        <f xml:space="preserve"> RTD("cqg.rtd",,"StudyData",K50, "MA", "InputChoice=Vol,MAType=Sim,Period=10", "MA","D",,"all",,,,"T")</f>
        <v>18896171.699999999</v>
      </c>
      <c r="Q50" s="23">
        <f t="shared" si="3"/>
        <v>0</v>
      </c>
    </row>
    <row r="51" spans="2:17" ht="17.25" x14ac:dyDescent="0.3">
      <c r="B51" s="23" t="str">
        <f>'Symbols Used'!B57</f>
        <v>S.US.NGD</v>
      </c>
      <c r="C51" s="23" t="str">
        <f>RTD("cqg.rtd", ,"ContractData",B51, "LongDescription",, "T")</f>
        <v>New Gold Inc.</v>
      </c>
      <c r="D51" s="23">
        <f>RTD("cqg.rtd", ,"ContractData",B51, "T_CVol",, "T")</f>
        <v>3458817</v>
      </c>
      <c r="E51" s="24">
        <f>IFERROR(RTD("cqg.rtd", ,"ContractData",B51, "PerCentNetLastTrade",, "T")/100,0)</f>
        <v>-4.4117647058823532E-2</v>
      </c>
      <c r="F51" s="25">
        <f xml:space="preserve"> RTD("cqg.rtd",,"StudyData",B51, "MA", "InputChoice=Vol,MAType=Sim,Period=10", "MA","D",,"all",,,,"T")</f>
        <v>4017635</v>
      </c>
      <c r="G51" s="25"/>
      <c r="H51" s="23">
        <f t="shared" si="4"/>
        <v>51</v>
      </c>
      <c r="I51" s="26">
        <f>RANK(E51,$E$1:$E$122,0)+COUNTIF($E$1:E51,E51)-1</f>
        <v>109</v>
      </c>
      <c r="J51" s="26" t="str">
        <f t="shared" si="0"/>
        <v>S.US.NGD</v>
      </c>
      <c r="K51" s="23" t="str">
        <f t="shared" si="1"/>
        <v>S.US.MDY</v>
      </c>
      <c r="L51" s="23" t="str">
        <f>IF(RIGHT(RTD("cqg.rtd",,"ContractData",K51,"LongDescription",,"T"),3)="ETF",LEFT(RTD("cqg.rtd",,"ContractData",K51,"LongDescription",,"T"),LEN(RTD("cqg.rtd", ,"ContractData",K51, "LongDescription",, "T"))-4),RTD("cqg.rtd",,"ContractData",K51,"LongDescription",,"T"))</f>
        <v>SPDR S&amp;P MidCap 400 ETF Trust</v>
      </c>
      <c r="M51" s="23" t="str">
        <f t="shared" si="2"/>
        <v>S&amp;P MidCap 400 ETF Trust</v>
      </c>
      <c r="N51" s="24">
        <f>IFERROR(RTD("cqg.rtd", ,"ContractData",K51, "PerCentNetLastTrade",, "T")/100,0)</f>
        <v>1.6043215141545834E-2</v>
      </c>
      <c r="O51" s="23">
        <f>RTD("cqg.rtd", ,"ContractData",K51, "T_CVol",, "T")</f>
        <v>2139637</v>
      </c>
      <c r="P51" s="25">
        <f xml:space="preserve"> RTD("cqg.rtd",,"StudyData",K51, "MA", "InputChoice=Vol,MAType=Sim,Period=10", "MA","D",,"all",,,,"T")</f>
        <v>3213043.2</v>
      </c>
      <c r="Q51" s="23">
        <f t="shared" si="3"/>
        <v>0</v>
      </c>
    </row>
    <row r="52" spans="2:17" ht="17.25" x14ac:dyDescent="0.3">
      <c r="B52" s="23" t="str">
        <f>'Symbols Used'!B58</f>
        <v>S.US.XHB</v>
      </c>
      <c r="C52" s="23" t="str">
        <f>RTD("cqg.rtd", ,"ContractData",B52, "LongDescription",, "T")</f>
        <v>SPDR S&amp;P Homebuilders ETF</v>
      </c>
      <c r="D52" s="23">
        <f>RTD("cqg.rtd", ,"ContractData",B52, "T_CVol",, "T")</f>
        <v>6773917</v>
      </c>
      <c r="E52" s="24">
        <f>IFERROR(RTD("cqg.rtd", ,"ContractData",B52, "PerCentNetLastTrade",, "T")/100,0)</f>
        <v>1.1177987962166812E-2</v>
      </c>
      <c r="F52" s="25">
        <f xml:space="preserve"> RTD("cqg.rtd",,"StudyData",B52, "MA", "InputChoice=Vol,MAType=Sim,Period=10", "MA","D",,"all",,,,"T")</f>
        <v>5544015</v>
      </c>
      <c r="G52" s="25"/>
      <c r="H52" s="23">
        <f t="shared" si="4"/>
        <v>52</v>
      </c>
      <c r="I52" s="26">
        <f>RANK(E52,$E$1:$E$122,0)+COUNTIF($E$1:E52,E52)-1</f>
        <v>63</v>
      </c>
      <c r="J52" s="26" t="str">
        <f t="shared" si="0"/>
        <v>S.US.XHB</v>
      </c>
      <c r="K52" s="23" t="str">
        <f t="shared" si="1"/>
        <v>S.US.XOP</v>
      </c>
      <c r="L52" s="23" t="str">
        <f>IF(RIGHT(RTD("cqg.rtd",,"ContractData",K52,"LongDescription",,"T"),3)="ETF",LEFT(RTD("cqg.rtd",,"ContractData",K52,"LongDescription",,"T"),LEN(RTD("cqg.rtd", ,"ContractData",K52, "LongDescription",, "T"))-4),RTD("cqg.rtd",,"ContractData",K52,"LongDescription",,"T"))</f>
        <v>SPDR S&amp;P Oil &amp; Gas E&amp;P</v>
      </c>
      <c r="M52" s="23" t="str">
        <f t="shared" si="2"/>
        <v>S&amp;P Oil &amp; Gas E&amp;P</v>
      </c>
      <c r="N52" s="24">
        <f>IFERROR(RTD("cqg.rtd", ,"ContractData",K52, "PerCentNetLastTrade",, "T")/100,0)</f>
        <v>1.5534572037770332E-2</v>
      </c>
      <c r="O52" s="23">
        <f>RTD("cqg.rtd", ,"ContractData",K52, "T_CVol",, "T")</f>
        <v>7753409</v>
      </c>
      <c r="P52" s="25">
        <f xml:space="preserve"> RTD("cqg.rtd",,"StudyData",K52, "MA", "InputChoice=Vol,MAType=Sim,Period=10", "MA","D",,"all",,,,"T")</f>
        <v>10244546.6</v>
      </c>
      <c r="Q52" s="23">
        <f t="shared" si="3"/>
        <v>0</v>
      </c>
    </row>
    <row r="53" spans="2:17" ht="17.25" x14ac:dyDescent="0.3">
      <c r="B53" s="23" t="str">
        <f>'Symbols Used'!B59</f>
        <v>S.US.EWM</v>
      </c>
      <c r="C53" s="23" t="str">
        <f>RTD("cqg.rtd", ,"ContractData",B53, "LongDescription",, "T")</f>
        <v>iShares MSCI Malaysia ETF</v>
      </c>
      <c r="D53" s="23">
        <f>RTD("cqg.rtd", ,"ContractData",B53, "T_CVol",, "T")</f>
        <v>2740170</v>
      </c>
      <c r="E53" s="24">
        <f>IFERROR(RTD("cqg.rtd", ,"ContractData",B53, "PerCentNetLastTrade",, "T")/100,0)</f>
        <v>3.0430220356768102E-2</v>
      </c>
      <c r="F53" s="25">
        <f xml:space="preserve"> RTD("cqg.rtd",,"StudyData",B53, "MA", "InputChoice=Vol,MAType=Sim,Period=10", "MA","D",,"all",,,,"T")</f>
        <v>2842075.3</v>
      </c>
      <c r="G53" s="25"/>
      <c r="H53" s="23">
        <f t="shared" si="4"/>
        <v>53</v>
      </c>
      <c r="I53" s="26">
        <f>RANK(E53,$E$1:$E$122,0)+COUNTIF($E$1:E53,E53)-1</f>
        <v>18</v>
      </c>
      <c r="J53" s="26" t="str">
        <f t="shared" si="0"/>
        <v>S.US.EWM</v>
      </c>
      <c r="K53" s="23" t="str">
        <f t="shared" si="1"/>
        <v>S.US.VNQ</v>
      </c>
      <c r="L53" s="23" t="str">
        <f>IF(RIGHT(RTD("cqg.rtd",,"ContractData",K53,"LongDescription",,"T"),3)="ETF",LEFT(RTD("cqg.rtd",,"ContractData",K53,"LongDescription",,"T"),LEN(RTD("cqg.rtd", ,"ContractData",K53, "LongDescription",, "T"))-4),RTD("cqg.rtd",,"ContractData",K53,"LongDescription",,"T"))</f>
        <v>Vanguard REIT Index VIPERs</v>
      </c>
      <c r="M53" s="23" t="str">
        <f t="shared" si="2"/>
        <v>Vanguard REIT Index VIPERs</v>
      </c>
      <c r="N53" s="24">
        <f>IFERROR(RTD("cqg.rtd", ,"ContractData",K53, "PerCentNetLastTrade",, "T")/100,0)</f>
        <v>1.4902718366220504E-2</v>
      </c>
      <c r="O53" s="23">
        <f>RTD("cqg.rtd", ,"ContractData",K53, "T_CVol",, "T")</f>
        <v>3483300</v>
      </c>
      <c r="P53" s="25">
        <f xml:space="preserve"> RTD("cqg.rtd",,"StudyData",K53, "MA", "InputChoice=Vol,MAType=Sim,Period=10", "MA","D",,"all",,,,"T")</f>
        <v>4494572</v>
      </c>
      <c r="Q53" s="23">
        <f t="shared" si="3"/>
        <v>0</v>
      </c>
    </row>
    <row r="54" spans="2:17" ht="17.25" x14ac:dyDescent="0.3">
      <c r="B54" s="23" t="str">
        <f>'Symbols Used'!B60</f>
        <v>S.US.HEDJ</v>
      </c>
      <c r="C54" s="23" t="str">
        <f>RTD("cqg.rtd", ,"ContractData",B54, "LongDescription",, "T")</f>
        <v>WisdomTree Europe Hedged Equity Fund</v>
      </c>
      <c r="D54" s="23">
        <f>RTD("cqg.rtd", ,"ContractData",B54, "T_CVol",, "T")</f>
        <v>6261188</v>
      </c>
      <c r="E54" s="24">
        <f>IFERROR(RTD("cqg.rtd", ,"ContractData",B54, "PerCentNetLastTrade",, "T")/100,0)</f>
        <v>2.3973846712677077E-2</v>
      </c>
      <c r="F54" s="25">
        <f xml:space="preserve"> RTD("cqg.rtd",,"StudyData",B54, "MA", "InputChoice=Vol,MAType=Sim,Period=10", "MA","D",,"all",,,,"T")</f>
        <v>7596275.5</v>
      </c>
      <c r="G54" s="25"/>
      <c r="H54" s="23">
        <f t="shared" si="4"/>
        <v>54</v>
      </c>
      <c r="I54" s="26">
        <f>RANK(E54,$E$1:$E$122,0)+COUNTIF($E$1:E54,E54)-1</f>
        <v>30</v>
      </c>
      <c r="J54" s="26" t="str">
        <f t="shared" si="0"/>
        <v>S.US.HEDJ</v>
      </c>
      <c r="K54" s="23" t="str">
        <f t="shared" si="1"/>
        <v>S.US.EWG</v>
      </c>
      <c r="L54" s="23" t="str">
        <f>IF(RIGHT(RTD("cqg.rtd",,"ContractData",K54,"LongDescription",,"T"),3)="ETF",LEFT(RTD("cqg.rtd",,"ContractData",K54,"LongDescription",,"T"),LEN(RTD("cqg.rtd", ,"ContractData",K54, "LongDescription",, "T"))-4),RTD("cqg.rtd",,"ContractData",K54,"LongDescription",,"T"))</f>
        <v>iShares MSCI Germany</v>
      </c>
      <c r="M54" s="23" t="str">
        <f t="shared" si="2"/>
        <v>iShares MSCI Germany</v>
      </c>
      <c r="N54" s="24">
        <f>IFERROR(RTD("cqg.rtd", ,"ContractData",K54, "PerCentNetLastTrade",, "T")/100,0)</f>
        <v>1.4722975590856257E-2</v>
      </c>
      <c r="O54" s="23">
        <f>RTD("cqg.rtd", ,"ContractData",K54, "T_CVol",, "T")</f>
        <v>7823802</v>
      </c>
      <c r="P54" s="25">
        <f xml:space="preserve"> RTD("cqg.rtd",,"StudyData",K54, "MA", "InputChoice=Vol,MAType=Sim,Period=10", "MA","D",,"all",,,,"T")</f>
        <v>11165213.1</v>
      </c>
      <c r="Q54" s="23">
        <f t="shared" si="3"/>
        <v>0</v>
      </c>
    </row>
    <row r="55" spans="2:17" ht="17.25" x14ac:dyDescent="0.3">
      <c r="B55" s="23" t="str">
        <f>'Symbols Used'!B61</f>
        <v>S.US.ITB</v>
      </c>
      <c r="C55" s="23" t="str">
        <f>RTD("cqg.rtd", ,"ContractData",B55, "LongDescription",, "T")</f>
        <v>iShares U.S. Home Construction ETF</v>
      </c>
      <c r="D55" s="23">
        <f>RTD("cqg.rtd", ,"ContractData",B55, "T_CVol",, "T")</f>
        <v>7048556</v>
      </c>
      <c r="E55" s="24">
        <f>IFERROR(RTD("cqg.rtd", ,"ContractData",B55, "PerCentNetLastTrade",, "T")/100,0)</f>
        <v>1.4025777103866566E-2</v>
      </c>
      <c r="F55" s="25">
        <f xml:space="preserve"> RTD("cqg.rtd",,"StudyData",B55, "MA", "InputChoice=Vol,MAType=Sim,Period=10", "MA","D",,"all",,,,"T")</f>
        <v>5502141.4000000004</v>
      </c>
      <c r="G55" s="25"/>
      <c r="H55" s="23">
        <f t="shared" si="4"/>
        <v>55</v>
      </c>
      <c r="I55" s="26">
        <f>RANK(E55,$E$1:$E$122,0)+COUNTIF($E$1:E55,E55)-1</f>
        <v>57</v>
      </c>
      <c r="J55" s="26" t="str">
        <f t="shared" si="0"/>
        <v>S.US.ITB</v>
      </c>
      <c r="K55" s="23" t="str">
        <f t="shared" si="1"/>
        <v>S.US.EWA</v>
      </c>
      <c r="L55" s="23" t="str">
        <f>IF(RIGHT(RTD("cqg.rtd",,"ContractData",K55,"LongDescription",,"T"),3)="ETF",LEFT(RTD("cqg.rtd",,"ContractData",K55,"LongDescription",,"T"),LEN(RTD("cqg.rtd", ,"ContractData",K55, "LongDescription",, "T"))-4),RTD("cqg.rtd",,"ContractData",K55,"LongDescription",,"T"))</f>
        <v>iShares MSCI Australia</v>
      </c>
      <c r="M55" s="23" t="str">
        <f t="shared" si="2"/>
        <v>iShares MSCI Australia</v>
      </c>
      <c r="N55" s="24">
        <f>IFERROR(RTD("cqg.rtd", ,"ContractData",K55, "PerCentNetLastTrade",, "T")/100,0)</f>
        <v>1.4697876973326076E-2</v>
      </c>
      <c r="O55" s="23">
        <f>RTD("cqg.rtd", ,"ContractData",K55, "T_CVol",, "T")</f>
        <v>3688893</v>
      </c>
      <c r="P55" s="25">
        <f xml:space="preserve"> RTD("cqg.rtd",,"StudyData",K55, "MA", "InputChoice=Vol,MAType=Sim,Period=10", "MA","D",,"all",,,,"T")</f>
        <v>4446882.7</v>
      </c>
      <c r="Q55" s="23">
        <f t="shared" si="3"/>
        <v>0</v>
      </c>
    </row>
    <row r="56" spans="2:17" ht="17.25" x14ac:dyDescent="0.3">
      <c r="B56" s="23" t="str">
        <f>'Symbols Used'!B62</f>
        <v>S.US.SPXS</v>
      </c>
      <c r="C56" s="23" t="str">
        <f>RTD("cqg.rtd", ,"ContractData",B56, "LongDescription",, "T")</f>
        <v>Direxion Daily S&amp;P 500 Bear 3X Shares</v>
      </c>
      <c r="D56" s="23">
        <f>RTD("cqg.rtd", ,"ContractData",B56, "T_CVol",, "T")</f>
        <v>15796781</v>
      </c>
      <c r="E56" s="24">
        <f>IFERROR(RTD("cqg.rtd", ,"ContractData",B56, "PerCentNetLastTrade",, "T")/100,0)</f>
        <v>-7.4058919803600659E-2</v>
      </c>
      <c r="F56" s="25">
        <f xml:space="preserve"> RTD("cqg.rtd",,"StudyData",B56, "MA", "InputChoice=Vol,MAType=Sim,Period=10", "MA","D",,"all",,,,"T")</f>
        <v>9230678.1999999993</v>
      </c>
      <c r="G56" s="25"/>
      <c r="H56" s="23">
        <f t="shared" si="4"/>
        <v>56</v>
      </c>
      <c r="I56" s="26">
        <f>RANK(E56,$E$1:$E$122,0)+COUNTIF($E$1:E56,E56)-1</f>
        <v>116</v>
      </c>
      <c r="J56" s="26" t="str">
        <f t="shared" si="0"/>
        <v>S.US.SPXS</v>
      </c>
      <c r="K56" s="23" t="str">
        <f t="shared" si="1"/>
        <v>S.US.SCHF</v>
      </c>
      <c r="L56" s="23" t="str">
        <f>IF(RIGHT(RTD("cqg.rtd",,"ContractData",K56,"LongDescription",,"T"),3)="ETF",LEFT(RTD("cqg.rtd",,"ContractData",K56,"LongDescription",,"T"),LEN(RTD("cqg.rtd", ,"ContractData",K56, "LongDescription",, "T"))-4),RTD("cqg.rtd",,"ContractData",K56,"LongDescription",,"T"))</f>
        <v>Schwab International Equity</v>
      </c>
      <c r="M56" s="23" t="str">
        <f t="shared" si="2"/>
        <v>b International Equity</v>
      </c>
      <c r="N56" s="24">
        <f>IFERROR(RTD("cqg.rtd", ,"ContractData",K56, "PerCentNetLastTrade",, "T")/100,0)</f>
        <v>1.410488245931284E-2</v>
      </c>
      <c r="O56" s="23">
        <f>RTD("cqg.rtd", ,"ContractData",K56, "T_CVol",, "T")</f>
        <v>1012038</v>
      </c>
      <c r="P56" s="25">
        <f xml:space="preserve"> RTD("cqg.rtd",,"StudyData",K56, "MA", "InputChoice=Vol,MAType=Sim,Period=10", "MA","D",,"all",,,,"T")</f>
        <v>2563161.1</v>
      </c>
      <c r="Q56" s="23">
        <f t="shared" si="3"/>
        <v>0</v>
      </c>
    </row>
    <row r="57" spans="2:17" ht="17.25" x14ac:dyDescent="0.3">
      <c r="B57" s="23" t="str">
        <f>'Symbols Used'!B63</f>
        <v>S.US.LQD</v>
      </c>
      <c r="C57" s="23" t="str">
        <f>RTD("cqg.rtd", ,"ContractData",B57, "LongDescription",, "T")</f>
        <v>iShares iBoxx $ Grade Corporate Bond</v>
      </c>
      <c r="D57" s="23">
        <f>RTD("cqg.rtd", ,"ContractData",B57, "T_CVol",, "T")</f>
        <v>1777485</v>
      </c>
      <c r="E57" s="24">
        <f>IFERROR(RTD("cqg.rtd", ,"ContractData",B57, "PerCentNetLastTrade",, "T")/100,0)</f>
        <v>-1.1294526498696787E-3</v>
      </c>
      <c r="F57" s="25">
        <f xml:space="preserve"> RTD("cqg.rtd",,"StudyData",B57, "MA", "InputChoice=Vol,MAType=Sim,Period=10", "MA","D",,"all",,,,"T")</f>
        <v>2465487.7999999998</v>
      </c>
      <c r="G57" s="25"/>
      <c r="H57" s="23">
        <f t="shared" si="4"/>
        <v>57</v>
      </c>
      <c r="I57" s="26">
        <f>RANK(E57,$E$1:$E$122,0)+COUNTIF($E$1:E57,E57)-1</f>
        <v>88</v>
      </c>
      <c r="J57" s="26" t="str">
        <f t="shared" si="0"/>
        <v>S.US.LQD</v>
      </c>
      <c r="K57" s="23" t="str">
        <f t="shared" si="1"/>
        <v>S.US.ITB</v>
      </c>
      <c r="L57" s="23" t="str">
        <f>IF(RIGHT(RTD("cqg.rtd",,"ContractData",K57,"LongDescription",,"T"),3)="ETF",LEFT(RTD("cqg.rtd",,"ContractData",K57,"LongDescription",,"T"),LEN(RTD("cqg.rtd", ,"ContractData",K57, "LongDescription",, "T"))-4),RTD("cqg.rtd",,"ContractData",K57,"LongDescription",,"T"))</f>
        <v>iShares U.S. Home Construction</v>
      </c>
      <c r="M57" s="23" t="str">
        <f t="shared" si="2"/>
        <v>iShares U.S. Home Construction</v>
      </c>
      <c r="N57" s="24">
        <f>IFERROR(RTD("cqg.rtd", ,"ContractData",K57, "PerCentNetLastTrade",, "T")/100,0)</f>
        <v>1.4025777103866566E-2</v>
      </c>
      <c r="O57" s="23">
        <f>RTD("cqg.rtd", ,"ContractData",K57, "T_CVol",, "T")</f>
        <v>7048556</v>
      </c>
      <c r="P57" s="25">
        <f xml:space="preserve"> RTD("cqg.rtd",,"StudyData",K57, "MA", "InputChoice=Vol,MAType=Sim,Period=10", "MA","D",,"all",,,,"T")</f>
        <v>5502141.4000000004</v>
      </c>
      <c r="Q57" s="23">
        <f t="shared" si="3"/>
        <v>1</v>
      </c>
    </row>
    <row r="58" spans="2:17" ht="17.25" x14ac:dyDescent="0.3">
      <c r="B58" s="23" t="str">
        <f>'Symbols Used'!B64</f>
        <v>S.US.XME</v>
      </c>
      <c r="C58" s="23" t="str">
        <f>RTD("cqg.rtd", ,"ContractData",B58, "LongDescription",, "T")</f>
        <v>SPDR S&amp;P Metals &amp; Mining ETF</v>
      </c>
      <c r="D58" s="23">
        <f>RTD("cqg.rtd", ,"ContractData",B58, "T_CVol",, "T")</f>
        <v>2383707</v>
      </c>
      <c r="E58" s="24">
        <f>IFERROR(RTD("cqg.rtd", ,"ContractData",B58, "PerCentNetLastTrade",, "T")/100,0)</f>
        <v>5.5586436909394106E-4</v>
      </c>
      <c r="F58" s="25">
        <f xml:space="preserve"> RTD("cqg.rtd",,"StudyData",B58, "MA", "InputChoice=Vol,MAType=Sim,Period=10", "MA","D",,"all",,,,"T")</f>
        <v>3431838.9</v>
      </c>
      <c r="G58" s="25"/>
      <c r="H58" s="23">
        <f t="shared" si="4"/>
        <v>58</v>
      </c>
      <c r="I58" s="26">
        <f>RANK(E58,$E$1:$E$122,0)+COUNTIF($E$1:E58,E58)-1</f>
        <v>83</v>
      </c>
      <c r="J58" s="26" t="str">
        <f t="shared" si="0"/>
        <v>S.US.XME</v>
      </c>
      <c r="K58" s="23" t="str">
        <f t="shared" si="1"/>
        <v>S.US.IWM</v>
      </c>
      <c r="L58" s="23" t="str">
        <f>IF(RIGHT(RTD("cqg.rtd",,"ContractData",K58,"LongDescription",,"T"),3)="ETF",LEFT(RTD("cqg.rtd",,"ContractData",K58,"LongDescription",,"T"),LEN(RTD("cqg.rtd", ,"ContractData",K58, "LongDescription",, "T"))-4),RTD("cqg.rtd",,"ContractData",K58,"LongDescription",,"T"))</f>
        <v>iShares Russell 2000</v>
      </c>
      <c r="M58" s="23" t="str">
        <f t="shared" si="2"/>
        <v>iShares Russell 2000</v>
      </c>
      <c r="N58" s="24">
        <f>IFERROR(RTD("cqg.rtd", ,"ContractData",K58, "PerCentNetLastTrade",, "T")/100,0)</f>
        <v>1.3948400036466406E-2</v>
      </c>
      <c r="O58" s="23">
        <f>RTD("cqg.rtd", ,"ContractData",K58, "T_CVol",, "T")</f>
        <v>31010586</v>
      </c>
      <c r="P58" s="25">
        <f xml:space="preserve"> RTD("cqg.rtd",,"StudyData",K58, "MA", "InputChoice=Vol,MAType=Sim,Period=10", "MA","D",,"all",,,,"T")</f>
        <v>45656148.299999997</v>
      </c>
      <c r="Q58" s="23">
        <f t="shared" si="3"/>
        <v>0</v>
      </c>
    </row>
    <row r="59" spans="2:17" ht="17.25" x14ac:dyDescent="0.3">
      <c r="B59" s="23" t="str">
        <f>'Symbols Used'!B65</f>
        <v>S.US.DBEF</v>
      </c>
      <c r="C59" s="23" t="str">
        <f>RTD("cqg.rtd", ,"ContractData",B59, "LongDescription",, "T")</f>
        <v>db-X MSCI EAFE Hedged Equity</v>
      </c>
      <c r="D59" s="23">
        <f>RTD("cqg.rtd", ,"ContractData",B59, "T_CVol",, "T")</f>
        <v>4260731</v>
      </c>
      <c r="E59" s="24">
        <f>IFERROR(RTD("cqg.rtd", ,"ContractData",B59, "PerCentNetLastTrade",, "T")/100,0)</f>
        <v>2.1546748749519049E-2</v>
      </c>
      <c r="F59" s="25">
        <f xml:space="preserve"> RTD("cqg.rtd",,"StudyData",B59, "MA", "InputChoice=Vol,MAType=Sim,Period=10", "MA","D",,"all",,,,"T")</f>
        <v>7483663.0999999996</v>
      </c>
      <c r="G59" s="25"/>
      <c r="H59" s="23">
        <f t="shared" si="4"/>
        <v>59</v>
      </c>
      <c r="I59" s="26">
        <f>RANK(E59,$E$1:$E$122,0)+COUNTIF($E$1:E59,E59)-1</f>
        <v>41</v>
      </c>
      <c r="J59" s="26" t="str">
        <f t="shared" si="0"/>
        <v>S.US.DBEF</v>
      </c>
      <c r="K59" s="23" t="str">
        <f t="shared" si="1"/>
        <v>S.US.IYR</v>
      </c>
      <c r="L59" s="23" t="str">
        <f>IF(RIGHT(RTD("cqg.rtd",,"ContractData",K59,"LongDescription",,"T"),3)="ETF",LEFT(RTD("cqg.rtd",,"ContractData",K59,"LongDescription",,"T"),LEN(RTD("cqg.rtd", ,"ContractData",K59, "LongDescription",, "T"))-4),RTD("cqg.rtd",,"ContractData",K59,"LongDescription",,"T"))</f>
        <v>iShares U.S. Real Estate</v>
      </c>
      <c r="M59" s="23" t="str">
        <f t="shared" si="2"/>
        <v>iShares U.S. Real Estate</v>
      </c>
      <c r="N59" s="24">
        <f>IFERROR(RTD("cqg.rtd", ,"ContractData",K59, "PerCentNetLastTrade",, "T")/100,0)</f>
        <v>1.3798111837327525E-2</v>
      </c>
      <c r="O59" s="23">
        <f>RTD("cqg.rtd", ,"ContractData",K59, "T_CVol",, "T")</f>
        <v>9858096</v>
      </c>
      <c r="P59" s="25">
        <f xml:space="preserve"> RTD("cqg.rtd",,"StudyData",K59, "MA", "InputChoice=Vol,MAType=Sim,Period=10", "MA","D",,"all",,,,"T")</f>
        <v>13210869.4</v>
      </c>
      <c r="Q59" s="23">
        <f t="shared" si="3"/>
        <v>0</v>
      </c>
    </row>
    <row r="60" spans="2:17" ht="17.25" x14ac:dyDescent="0.3">
      <c r="B60" s="23" t="str">
        <f>'Symbols Used'!B66</f>
        <v>S.US.SMH</v>
      </c>
      <c r="C60" s="23" t="str">
        <f>RTD("cqg.rtd", ,"ContractData",B60, "LongDescription",, "T")</f>
        <v>Market Vectors Semiconductor ETF</v>
      </c>
      <c r="D60" s="23">
        <f>RTD("cqg.rtd", ,"ContractData",B60, "T_CVol",, "T")</f>
        <v>3126739</v>
      </c>
      <c r="E60" s="24">
        <f>IFERROR(RTD("cqg.rtd", ,"ContractData",B60, "PerCentNetLastTrade",, "T")/100,0)</f>
        <v>3.37275514673675E-2</v>
      </c>
      <c r="F60" s="25">
        <f xml:space="preserve"> RTD("cqg.rtd",,"StudyData",B60, "MA", "InputChoice=Vol,MAType=Sim,Period=10", "MA","D",,"all",,,,"T")</f>
        <v>5578681.5999999996</v>
      </c>
      <c r="G60" s="25"/>
      <c r="H60" s="23">
        <f t="shared" si="4"/>
        <v>60</v>
      </c>
      <c r="I60" s="26">
        <f>RANK(E60,$E$1:$E$122,0)+COUNTIF($E$1:E60,E60)-1</f>
        <v>15</v>
      </c>
      <c r="J60" s="26" t="str">
        <f t="shared" si="0"/>
        <v>S.US.SMH</v>
      </c>
      <c r="K60" s="23" t="str">
        <f t="shared" si="1"/>
        <v>S.US.PIN</v>
      </c>
      <c r="L60" s="23" t="str">
        <f>IF(RIGHT(RTD("cqg.rtd",,"ContractData",K60,"LongDescription",,"T"),3)="ETF",LEFT(RTD("cqg.rtd",,"ContractData",K60,"LongDescription",,"T"),LEN(RTD("cqg.rtd", ,"ContractData",K60, "LongDescription",, "T"))-4),RTD("cqg.rtd",,"ContractData",K60,"LongDescription",,"T"))</f>
        <v>PowerShares India Portfolio</v>
      </c>
      <c r="M60" s="23" t="str">
        <f t="shared" si="2"/>
        <v>PowerShares India Portfolio</v>
      </c>
      <c r="N60" s="24">
        <f>IFERROR(RTD("cqg.rtd", ,"ContractData",K60, "PerCentNetLastTrade",, "T")/100,0)</f>
        <v>1.3727560718057022E-2</v>
      </c>
      <c r="O60" s="23">
        <f>RTD("cqg.rtd", ,"ContractData",K60, "T_CVol",, "T")</f>
        <v>903297</v>
      </c>
      <c r="P60" s="25">
        <f xml:space="preserve"> RTD("cqg.rtd",,"StudyData",K60, "MA", "InputChoice=Vol,MAType=Sim,Period=10", "MA","D",,"all",,,,"T")</f>
        <v>1609496.5</v>
      </c>
      <c r="Q60" s="23">
        <f t="shared" si="3"/>
        <v>0</v>
      </c>
    </row>
    <row r="61" spans="2:17" ht="17.25" x14ac:dyDescent="0.3">
      <c r="B61" s="23" t="str">
        <f>'Symbols Used'!B67</f>
        <v>S.US.VGK</v>
      </c>
      <c r="C61" s="23" t="str">
        <f>RTD("cqg.rtd", ,"ContractData",B61, "LongDescription",, "T")</f>
        <v>Vanguard MSCI Europe ETF</v>
      </c>
      <c r="D61" s="23">
        <f>RTD("cqg.rtd", ,"ContractData",B61, "T_CVol",, "T")</f>
        <v>6938356</v>
      </c>
      <c r="E61" s="24">
        <f>IFERROR(RTD("cqg.rtd", ,"ContractData",B61, "PerCentNetLastTrade",, "T")/100,0)</f>
        <v>5.1474955454365468E-3</v>
      </c>
      <c r="F61" s="25">
        <f xml:space="preserve"> RTD("cqg.rtd",,"StudyData",B61, "MA", "InputChoice=Vol,MAType=Sim,Period=10", "MA","D",,"all",,,,"T")</f>
        <v>7808772.2000000002</v>
      </c>
      <c r="G61" s="25"/>
      <c r="H61" s="23">
        <f t="shared" si="4"/>
        <v>61</v>
      </c>
      <c r="I61" s="26">
        <f>RANK(E61,$E$1:$E$122,0)+COUNTIF($E$1:E61,E61)-1</f>
        <v>75</v>
      </c>
      <c r="J61" s="26" t="str">
        <f t="shared" si="0"/>
        <v>S.US.VGK</v>
      </c>
      <c r="K61" s="23" t="str">
        <f t="shared" si="1"/>
        <v>S.US.VEA</v>
      </c>
      <c r="L61" s="23" t="str">
        <f>IF(RIGHT(RTD("cqg.rtd",,"ContractData",K61,"LongDescription",,"T"),3)="ETF",LEFT(RTD("cqg.rtd",,"ContractData",K61,"LongDescription",,"T"),LEN(RTD("cqg.rtd", ,"ContractData",K61, "LongDescription",, "T"))-4),RTD("cqg.rtd",,"ContractData",K61,"LongDescription",,"T"))</f>
        <v>Vanguard FTSE Developed Markets</v>
      </c>
      <c r="M61" s="23" t="str">
        <f t="shared" si="2"/>
        <v>Vanguard FTSE Developed Markets</v>
      </c>
      <c r="N61" s="24">
        <f>IFERROR(RTD("cqg.rtd", ,"ContractData",K61, "PerCentNetLastTrade",, "T")/100,0)</f>
        <v>1.3509787703336091E-2</v>
      </c>
      <c r="O61" s="23">
        <f>RTD("cqg.rtd", ,"ContractData",K61, "T_CVol",, "T")</f>
        <v>8834905</v>
      </c>
      <c r="P61" s="25">
        <f xml:space="preserve"> RTD("cqg.rtd",,"StudyData",K61, "MA", "InputChoice=Vol,MAType=Sim,Period=10", "MA","D",,"all",,,,"T")</f>
        <v>10176355.6</v>
      </c>
      <c r="Q61" s="23">
        <f t="shared" si="3"/>
        <v>0</v>
      </c>
    </row>
    <row r="62" spans="2:17" ht="17.25" x14ac:dyDescent="0.3">
      <c r="B62" s="23" t="str">
        <f>'Symbols Used'!B68</f>
        <v>S.US.VNQ</v>
      </c>
      <c r="C62" s="23" t="str">
        <f>RTD("cqg.rtd", ,"ContractData",B62, "LongDescription",, "T")</f>
        <v>Vanguard REIT Index VIPERs</v>
      </c>
      <c r="D62" s="23">
        <f>RTD("cqg.rtd", ,"ContractData",B62, "T_CVol",, "T")</f>
        <v>3483300</v>
      </c>
      <c r="E62" s="24">
        <f>IFERROR(RTD("cqg.rtd", ,"ContractData",B62, "PerCentNetLastTrade",, "T")/100,0)</f>
        <v>1.4902718366220504E-2</v>
      </c>
      <c r="F62" s="25">
        <f xml:space="preserve"> RTD("cqg.rtd",,"StudyData",B62, "MA", "InputChoice=Vol,MAType=Sim,Period=10", "MA","D",,"all",,,,"T")</f>
        <v>4494572</v>
      </c>
      <c r="G62" s="25"/>
      <c r="H62" s="23">
        <f t="shared" si="4"/>
        <v>62</v>
      </c>
      <c r="I62" s="26">
        <f>RANK(E62,$E$1:$E$122,0)+COUNTIF($E$1:E62,E62)-1</f>
        <v>53</v>
      </c>
      <c r="J62" s="26" t="str">
        <f t="shared" si="0"/>
        <v>S.US.VNQ</v>
      </c>
      <c r="K62" s="23" t="str">
        <f t="shared" si="1"/>
        <v>S.US.EZU</v>
      </c>
      <c r="L62" s="23" t="str">
        <f>IF(RIGHT(RTD("cqg.rtd",,"ContractData",K62,"LongDescription",,"T"),3)="ETF",LEFT(RTD("cqg.rtd",,"ContractData",K62,"LongDescription",,"T"),LEN(RTD("cqg.rtd", ,"ContractData",K62, "LongDescription",, "T"))-4),RTD("cqg.rtd",,"ContractData",K62,"LongDescription",,"T"))</f>
        <v>iShares MSCI EMU</v>
      </c>
      <c r="M62" s="23" t="str">
        <f t="shared" si="2"/>
        <v>iShares MSCI EMU</v>
      </c>
      <c r="N62" s="24">
        <f>IFERROR(RTD("cqg.rtd", ,"ContractData",K62, "PerCentNetLastTrade",, "T")/100,0)</f>
        <v>1.1331444759206799E-2</v>
      </c>
      <c r="O62" s="23">
        <f>RTD("cqg.rtd", ,"ContractData",K62, "T_CVol",, "T")</f>
        <v>10777223</v>
      </c>
      <c r="P62" s="25">
        <f xml:space="preserve"> RTD("cqg.rtd",,"StudyData",K62, "MA", "InputChoice=Vol,MAType=Sim,Period=10", "MA","D",,"all",,,,"T")</f>
        <v>7787082.2000000002</v>
      </c>
      <c r="Q62" s="23">
        <f t="shared" si="3"/>
        <v>1</v>
      </c>
    </row>
    <row r="63" spans="2:17" ht="17.25" x14ac:dyDescent="0.3">
      <c r="B63" s="23" t="str">
        <f>'Symbols Used'!B69</f>
        <v>S.US.GSAT</v>
      </c>
      <c r="C63" s="23" t="str">
        <f>RTD("cqg.rtd", ,"ContractData",B63, "LongDescription",, "T")</f>
        <v>Globalstar Inc.</v>
      </c>
      <c r="D63" s="23">
        <f>RTD("cqg.rtd", ,"ContractData",B63, "T_CVol",, "T")</f>
        <v>4273215</v>
      </c>
      <c r="E63" s="24">
        <f>IFERROR(RTD("cqg.rtd", ,"ContractData",B63, "PerCentNetLastTrade",, "T")/100,0)</f>
        <v>3.2258064516129031E-2</v>
      </c>
      <c r="F63" s="25">
        <f xml:space="preserve"> RTD("cqg.rtd",,"StudyData",B63, "MA", "InputChoice=Vol,MAType=Sim,Period=10", "MA","D",,"all",,,,"T")</f>
        <v>3008141.7</v>
      </c>
      <c r="G63" s="25"/>
      <c r="H63" s="23">
        <f t="shared" si="4"/>
        <v>63</v>
      </c>
      <c r="I63" s="26">
        <f>RANK(E63,$E$1:$E$122,0)+COUNTIF($E$1:E63,E63)-1</f>
        <v>17</v>
      </c>
      <c r="J63" s="26" t="str">
        <f t="shared" si="0"/>
        <v>S.US.GSAT</v>
      </c>
      <c r="K63" s="23" t="str">
        <f t="shared" si="1"/>
        <v>S.US.XHB</v>
      </c>
      <c r="L63" s="23" t="str">
        <f>IF(RIGHT(RTD("cqg.rtd",,"ContractData",K63,"LongDescription",,"T"),3)="ETF",LEFT(RTD("cqg.rtd",,"ContractData",K63,"LongDescription",,"T"),LEN(RTD("cqg.rtd", ,"ContractData",K63, "LongDescription",, "T"))-4),RTD("cqg.rtd",,"ContractData",K63,"LongDescription",,"T"))</f>
        <v>SPDR S&amp;P Homebuilders</v>
      </c>
      <c r="M63" s="23" t="str">
        <f t="shared" si="2"/>
        <v>S&amp;P Homebuilders</v>
      </c>
      <c r="N63" s="24">
        <f>IFERROR(RTD("cqg.rtd", ,"ContractData",K63, "PerCentNetLastTrade",, "T")/100,0)</f>
        <v>1.1177987962166812E-2</v>
      </c>
      <c r="O63" s="23">
        <f>RTD("cqg.rtd", ,"ContractData",K63, "T_CVol",, "T")</f>
        <v>6773917</v>
      </c>
      <c r="P63" s="25">
        <f xml:space="preserve"> RTD("cqg.rtd",,"StudyData",K63, "MA", "InputChoice=Vol,MAType=Sim,Period=10", "MA","D",,"all",,,,"T")</f>
        <v>5544015</v>
      </c>
      <c r="Q63" s="23">
        <f t="shared" si="3"/>
        <v>1</v>
      </c>
    </row>
    <row r="64" spans="2:17" ht="17.25" x14ac:dyDescent="0.3">
      <c r="B64" s="23" t="str">
        <f>'Symbols Used'!B70</f>
        <v>S.US.SSO</v>
      </c>
      <c r="C64" s="23" t="str">
        <f>RTD("cqg.rtd", ,"ContractData",B64, "LongDescription",, "T")</f>
        <v>ProShares Ultra S&amp;P500</v>
      </c>
      <c r="D64" s="23">
        <f>RTD("cqg.rtd", ,"ContractData",B64, "T_CVol",, "T")</f>
        <v>4492900</v>
      </c>
      <c r="E64" s="24">
        <f>IFERROR(RTD("cqg.rtd", ,"ContractData",B64, "PerCentNetLastTrade",, "T")/100,0)</f>
        <v>4.874362365388249E-2</v>
      </c>
      <c r="F64" s="25">
        <f xml:space="preserve"> RTD("cqg.rtd",,"StudyData",B64, "MA", "InputChoice=Vol,MAType=Sim,Period=10", "MA","D",,"all",,,,"T")</f>
        <v>6281837.2999999998</v>
      </c>
      <c r="G64" s="25"/>
      <c r="H64" s="23">
        <f t="shared" si="4"/>
        <v>64</v>
      </c>
      <c r="I64" s="26">
        <f>RANK(E64,$E$1:$E$122,0)+COUNTIF($E$1:E64,E64)-1</f>
        <v>10</v>
      </c>
      <c r="J64" s="26" t="str">
        <f t="shared" si="0"/>
        <v>S.US.SSO</v>
      </c>
      <c r="K64" s="23" t="str">
        <f t="shared" si="1"/>
        <v>S.US.EFA</v>
      </c>
      <c r="L64" s="23" t="str">
        <f>IF(RIGHT(RTD("cqg.rtd",,"ContractData",K64,"LongDescription",,"T"),3)="ETF",LEFT(RTD("cqg.rtd",,"ContractData",K64,"LongDescription",,"T"),LEN(RTD("cqg.rtd", ,"ContractData",K64, "LongDescription",, "T"))-4),RTD("cqg.rtd",,"ContractData",K64,"LongDescription",,"T"))</f>
        <v>iShares MSCI EAFE</v>
      </c>
      <c r="M64" s="23" t="str">
        <f t="shared" si="2"/>
        <v>iShares MSCI EAFE</v>
      </c>
      <c r="N64" s="24">
        <f>IFERROR(RTD("cqg.rtd", ,"ContractData",K64, "PerCentNetLastTrade",, "T")/100,0)</f>
        <v>1.0787671232876711E-2</v>
      </c>
      <c r="O64" s="23">
        <f>RTD("cqg.rtd", ,"ContractData",K64, "T_CVol",, "T")</f>
        <v>30517678</v>
      </c>
      <c r="P64" s="25">
        <f xml:space="preserve"> RTD("cqg.rtd",,"StudyData",K64, "MA", "InputChoice=Vol,MAType=Sim,Period=10", "MA","D",,"all",,,,"T")</f>
        <v>29024771.699999999</v>
      </c>
      <c r="Q64" s="23">
        <f t="shared" si="3"/>
        <v>1</v>
      </c>
    </row>
    <row r="65" spans="2:17" ht="17.25" x14ac:dyDescent="0.3">
      <c r="B65" s="23" t="str">
        <f>'Symbols Used'!B71</f>
        <v>S.US.EPI</v>
      </c>
      <c r="C65" s="23" t="str">
        <f>RTD("cqg.rtd", ,"ContractData",B65, "LongDescription",, "T")</f>
        <v>WisdomTree India Earnings Fund</v>
      </c>
      <c r="D65" s="23">
        <f>RTD("cqg.rtd", ,"ContractData",B65, "T_CVol",, "T")</f>
        <v>5082255</v>
      </c>
      <c r="E65" s="24">
        <f>IFERROR(RTD("cqg.rtd", ,"ContractData",B65, "PerCentNetLastTrade",, "T")/100,0)</f>
        <v>1.8459915611814346E-2</v>
      </c>
      <c r="F65" s="25">
        <f xml:space="preserve"> RTD("cqg.rtd",,"StudyData",B65, "MA", "InputChoice=Vol,MAType=Sim,Period=10", "MA","D",,"all",,,,"T")</f>
        <v>6329562.4000000004</v>
      </c>
      <c r="G65" s="25"/>
      <c r="H65" s="23">
        <f t="shared" si="4"/>
        <v>65</v>
      </c>
      <c r="I65" s="26">
        <f>RANK(E65,$E$1:$E$122,0)+COUNTIF($E$1:E65,E65)-1</f>
        <v>46</v>
      </c>
      <c r="J65" s="26" t="str">
        <f t="shared" si="0"/>
        <v>S.US.EPI</v>
      </c>
      <c r="K65" s="23" t="str">
        <f t="shared" si="1"/>
        <v>S.US.FEZ</v>
      </c>
      <c r="L65" s="23" t="str">
        <f>IF(RIGHT(RTD("cqg.rtd",,"ContractData",K65,"LongDescription",,"T"),3)="ETF",LEFT(RTD("cqg.rtd",,"ContractData",K65,"LongDescription",,"T"),LEN(RTD("cqg.rtd", ,"ContractData",K65, "LongDescription",, "T"))-4),RTD("cqg.rtd",,"ContractData",K65,"LongDescription",,"T"))</f>
        <v>SPDR EURO STOXX 50</v>
      </c>
      <c r="M65" s="23" t="str">
        <f t="shared" si="2"/>
        <v>EURO STOXX 50</v>
      </c>
      <c r="N65" s="24">
        <f>IFERROR(RTD("cqg.rtd", ,"ContractData",K65, "PerCentNetLastTrade",, "T")/100,0)</f>
        <v>1.0285714285714285E-2</v>
      </c>
      <c r="O65" s="23">
        <f>RTD("cqg.rtd", ,"ContractData",K65, "T_CVol",, "T")</f>
        <v>2115800</v>
      </c>
      <c r="P65" s="25">
        <f xml:space="preserve"> RTD("cqg.rtd",,"StudyData",K65, "MA", "InputChoice=Vol,MAType=Sim,Period=10", "MA","D",,"all",,,,"T")</f>
        <v>3194858.5</v>
      </c>
      <c r="Q65" s="23">
        <f t="shared" si="3"/>
        <v>0</v>
      </c>
    </row>
    <row r="66" spans="2:17" ht="17.25" x14ac:dyDescent="0.3">
      <c r="B66" s="23" t="str">
        <f>'Symbols Used'!B72</f>
        <v>S.US.IEMG</v>
      </c>
      <c r="C66" s="23" t="str">
        <f>RTD("cqg.rtd", ,"ContractData",B66, "LongDescription",, "T")</f>
        <v>iShares Core MSCI Emerging Markets ETF</v>
      </c>
      <c r="D66" s="23">
        <f>RTD("cqg.rtd", ,"ContractData",B66, "T_CVol",, "T")</f>
        <v>7779098</v>
      </c>
      <c r="E66" s="24">
        <f>IFERROR(RTD("cqg.rtd", ,"ContractData",B66, "PerCentNetLastTrade",, "T")/100,0)</f>
        <v>2.1823850350740449E-2</v>
      </c>
      <c r="F66" s="25">
        <f xml:space="preserve"> RTD("cqg.rtd",,"StudyData",B66, "MA", "InputChoice=Vol,MAType=Sim,Period=10", "MA","D",,"all",,,,"T")</f>
        <v>6648677.5</v>
      </c>
      <c r="G66" s="25"/>
      <c r="H66" s="23">
        <f t="shared" si="4"/>
        <v>66</v>
      </c>
      <c r="I66" s="26">
        <f>RANK(E66,$E$1:$E$122,0)+COUNTIF($E$1:E66,E66)-1</f>
        <v>38</v>
      </c>
      <c r="J66" s="26" t="str">
        <f t="shared" ref="J66:J122" si="8">B66</f>
        <v>S.US.IEMG</v>
      </c>
      <c r="K66" s="23" t="str">
        <f t="shared" ref="K66:K122" si="9">VLOOKUP(H66,$I$1:$J$122,2,FALSE)</f>
        <v>S.US.EWC</v>
      </c>
      <c r="L66" s="23" t="str">
        <f>IF(RIGHT(RTD("cqg.rtd",,"ContractData",K66,"LongDescription",,"T"),3)="ETF",LEFT(RTD("cqg.rtd",,"ContractData",K66,"LongDescription",,"T"),LEN(RTD("cqg.rtd", ,"ContractData",K66, "LongDescription",, "T"))-4),RTD("cqg.rtd",,"ContractData",K66,"LongDescription",,"T"))</f>
        <v>iShares MSCI Canada</v>
      </c>
      <c r="M66" s="23" t="str">
        <f t="shared" ref="M66:M122" si="10">IF(LEFT(L66,1)="S",RIGHT(L66,LEN(L66)-5),L66)</f>
        <v>iShares MSCI Canada</v>
      </c>
      <c r="N66" s="24">
        <f>IFERROR(RTD("cqg.rtd", ,"ContractData",K66, "PerCentNetLastTrade",, "T")/100,0)</f>
        <v>9.2429577464788731E-3</v>
      </c>
      <c r="O66" s="23">
        <f>RTD("cqg.rtd", ,"ContractData",K66, "T_CVol",, "T")</f>
        <v>3038590</v>
      </c>
      <c r="P66" s="25">
        <f xml:space="preserve"> RTD("cqg.rtd",,"StudyData",K66, "MA", "InputChoice=Vol,MAType=Sim,Period=10", "MA","D",,"all",,,,"T")</f>
        <v>2590404.6</v>
      </c>
      <c r="Q66" s="23">
        <f t="shared" ref="Q66:Q122" si="11">IF(O66&gt;P66,1,0)</f>
        <v>1</v>
      </c>
    </row>
    <row r="67" spans="2:17" ht="17.25" x14ac:dyDescent="0.3">
      <c r="B67" s="23" t="str">
        <f>'Symbols Used'!B73</f>
        <v>S.US.QID</v>
      </c>
      <c r="C67" s="23" t="str">
        <f>RTD("cqg.rtd", ,"ContractData",B67, "LongDescription",, "T")</f>
        <v>ProShares Ultrashort QQQ</v>
      </c>
      <c r="D67" s="23">
        <f>RTD("cqg.rtd", ,"ContractData",B67, "T_CVol",, "T")</f>
        <v>8469126</v>
      </c>
      <c r="E67" s="24">
        <f>IFERROR(RTD("cqg.rtd", ,"ContractData",B67, "PerCentNetLastTrade",, "T")/100,0)</f>
        <v>-6.640720019459985E-2</v>
      </c>
      <c r="F67" s="25">
        <f xml:space="preserve"> RTD("cqg.rtd",,"StudyData",B67, "MA", "InputChoice=Vol,MAType=Sim,Period=10", "MA","D",,"all",,,,"T")</f>
        <v>6704502</v>
      </c>
      <c r="G67" s="25"/>
      <c r="H67" s="23">
        <f t="shared" ref="H67:H122" si="12">H66+1</f>
        <v>67</v>
      </c>
      <c r="I67" s="26">
        <f>RANK(E67,$E$1:$E$122,0)+COUNTIF($E$1:E67,E67)-1</f>
        <v>114</v>
      </c>
      <c r="J67" s="26" t="str">
        <f t="shared" si="8"/>
        <v>S.US.QID</v>
      </c>
      <c r="K67" s="23" t="str">
        <f t="shared" si="9"/>
        <v>S.US.JNK</v>
      </c>
      <c r="L67" s="23" t="str">
        <f>IF(RIGHT(RTD("cqg.rtd",,"ContractData",K67,"LongDescription",,"T"),3)="ETF",LEFT(RTD("cqg.rtd",,"ContractData",K67,"LongDescription",,"T"),LEN(RTD("cqg.rtd", ,"ContractData",K67, "LongDescription",, "T"))-4),RTD("cqg.rtd",,"ContractData",K67,"LongDescription",,"T"))</f>
        <v>SPDR Barclays High Yield Bond</v>
      </c>
      <c r="M67" s="23" t="str">
        <f t="shared" si="10"/>
        <v>Barclays High Yield Bond</v>
      </c>
      <c r="N67" s="24">
        <f>IFERROR(RTD("cqg.rtd", ,"ContractData",K67, "PerCentNetLastTrade",, "T")/100,0)</f>
        <v>8.241758241758242E-3</v>
      </c>
      <c r="O67" s="23">
        <f>RTD("cqg.rtd", ,"ContractData",K67, "T_CVol",, "T")</f>
        <v>6832294</v>
      </c>
      <c r="P67" s="25">
        <f xml:space="preserve"> RTD("cqg.rtd",,"StudyData",K67, "MA", "InputChoice=Vol,MAType=Sim,Period=10", "MA","D",,"all",,,,"T")</f>
        <v>9818163</v>
      </c>
      <c r="Q67" s="23">
        <f t="shared" si="11"/>
        <v>0</v>
      </c>
    </row>
    <row r="68" spans="2:17" ht="17.25" x14ac:dyDescent="0.3">
      <c r="B68" s="23" t="str">
        <f>'Symbols Used'!B74</f>
        <v>S.US.UPRO</v>
      </c>
      <c r="C68" s="23" t="str">
        <f>RTD("cqg.rtd", ,"ContractData",B68, "LongDescription",, "T")</f>
        <v>ProShares UltraPro S&amp;P 500</v>
      </c>
      <c r="D68" s="23">
        <f>RTD("cqg.rtd", ,"ContractData",B68, "T_CVol",, "T")</f>
        <v>5209897</v>
      </c>
      <c r="E68" s="24">
        <f>IFERROR(RTD("cqg.rtd", ,"ContractData",B68, "PerCentNetLastTrade",, "T")/100,0)</f>
        <v>7.5348075348075347E-2</v>
      </c>
      <c r="F68" s="25">
        <f xml:space="preserve"> RTD("cqg.rtd",,"StudyData",B68, "MA", "InputChoice=Vol,MAType=Sim,Period=10", "MA","D",,"all",,,,"T")</f>
        <v>5051014.4000000004</v>
      </c>
      <c r="G68" s="25"/>
      <c r="H68" s="23">
        <f t="shared" si="12"/>
        <v>68</v>
      </c>
      <c r="I68" s="26">
        <f>RANK(E68,$E$1:$E$122,0)+COUNTIF($E$1:E68,E68)-1</f>
        <v>4</v>
      </c>
      <c r="J68" s="26" t="str">
        <f t="shared" si="8"/>
        <v>S.US.UPRO</v>
      </c>
      <c r="K68" s="23" t="str">
        <f t="shared" si="9"/>
        <v>S.US.XLU</v>
      </c>
      <c r="L68" s="23" t="str">
        <f>IF(RIGHT(RTD("cqg.rtd",,"ContractData",K68,"LongDescription",,"T"),3)="ETF",LEFT(RTD("cqg.rtd",,"ContractData",K68,"LongDescription",,"T"),LEN(RTD("cqg.rtd", ,"ContractData",K68, "LongDescription",, "T"))-4),RTD("cqg.rtd",,"ContractData",K68,"LongDescription",,"T"))</f>
        <v>Utilities Sector SPDR Fund</v>
      </c>
      <c r="M68" s="23" t="str">
        <f t="shared" si="10"/>
        <v>Utilities Sector SPDR Fund</v>
      </c>
      <c r="N68" s="24">
        <f>IFERROR(RTD("cqg.rtd", ,"ContractData",K68, "PerCentNetLastTrade",, "T")/100,0)</f>
        <v>7.6136093266714255E-3</v>
      </c>
      <c r="O68" s="23">
        <f>RTD("cqg.rtd", ,"ContractData",K68, "T_CVol",, "T")</f>
        <v>16048015</v>
      </c>
      <c r="P68" s="25">
        <f xml:space="preserve"> RTD("cqg.rtd",,"StudyData",K68, "MA", "InputChoice=Vol,MAType=Sim,Period=10", "MA","D",,"all",,,,"T")</f>
        <v>16307609.6</v>
      </c>
      <c r="Q68" s="23">
        <f t="shared" si="11"/>
        <v>0</v>
      </c>
    </row>
    <row r="69" spans="2:17" ht="17.25" x14ac:dyDescent="0.3">
      <c r="B69" s="23" t="str">
        <f>'Symbols Used'!B75</f>
        <v>S.US.XLB</v>
      </c>
      <c r="C69" s="23" t="str">
        <f>RTD("cqg.rtd", ,"ContractData",B69, "LongDescription",, "T")</f>
        <v>Materials Select Sector SPDR</v>
      </c>
      <c r="D69" s="23">
        <f>RTD("cqg.rtd", ,"ContractData",B69, "T_CVol",, "T")</f>
        <v>20793200</v>
      </c>
      <c r="E69" s="24">
        <f>IFERROR(RTD("cqg.rtd", ,"ContractData",B69, "PerCentNetLastTrade",, "T")/100,0)</f>
        <v>1.9641541861036092E-2</v>
      </c>
      <c r="F69" s="25">
        <f xml:space="preserve"> RTD("cqg.rtd",,"StudyData",B69, "MA", "InputChoice=Vol,MAType=Sim,Period=10", "MA","D",,"all",,,,"T")</f>
        <v>9534666.5</v>
      </c>
      <c r="G69" s="25"/>
      <c r="H69" s="23">
        <f t="shared" si="12"/>
        <v>69</v>
      </c>
      <c r="I69" s="26">
        <f>RANK(E69,$E$1:$E$122,0)+COUNTIF($E$1:E69,E69)-1</f>
        <v>44</v>
      </c>
      <c r="J69" s="26" t="str">
        <f t="shared" si="8"/>
        <v>S.US.XLB</v>
      </c>
      <c r="K69" s="23" t="str">
        <f t="shared" si="9"/>
        <v>S.US.EWW</v>
      </c>
      <c r="L69" s="23" t="str">
        <f>IF(RIGHT(RTD("cqg.rtd",,"ContractData",K69,"LongDescription",,"T"),3)="ETF",LEFT(RTD("cqg.rtd",,"ContractData",K69,"LongDescription",,"T"),LEN(RTD("cqg.rtd", ,"ContractData",K69, "LongDescription",, "T"))-4),RTD("cqg.rtd",,"ContractData",K69,"LongDescription",,"T"))</f>
        <v>iShares MSCI Mexico Capped</v>
      </c>
      <c r="M69" s="23" t="str">
        <f t="shared" si="10"/>
        <v>iShares MSCI Mexico Capped</v>
      </c>
      <c r="N69" s="24">
        <f>IFERROR(RTD("cqg.rtd", ,"ContractData",K69, "PerCentNetLastTrade",, "T")/100,0)</f>
        <v>7.0792880258899668E-3</v>
      </c>
      <c r="O69" s="23">
        <f>RTD("cqg.rtd", ,"ContractData",K69, "T_CVol",, "T")</f>
        <v>4224954</v>
      </c>
      <c r="P69" s="25">
        <f xml:space="preserve"> RTD("cqg.rtd",,"StudyData",K69, "MA", "InputChoice=Vol,MAType=Sim,Period=10", "MA","D",,"all",,,,"T")</f>
        <v>3799107.2</v>
      </c>
      <c r="Q69" s="23">
        <f t="shared" si="11"/>
        <v>1</v>
      </c>
    </row>
    <row r="70" spans="2:17" ht="17.25" x14ac:dyDescent="0.3">
      <c r="B70" s="23" t="str">
        <f>'Symbols Used'!B76</f>
        <v>S.US.BTG</v>
      </c>
      <c r="C70" s="23" t="str">
        <f>RTD("cqg.rtd", ,"ContractData",B70, "LongDescription",, "T")</f>
        <v>B2Gold Corp.</v>
      </c>
      <c r="D70" s="23">
        <f>RTD("cqg.rtd", ,"ContractData",B70, "T_CVol",, "T")</f>
        <v>2719462</v>
      </c>
      <c r="E70" s="24">
        <f>IFERROR(RTD("cqg.rtd", ,"ContractData",B70, "PerCentNetLastTrade",, "T")/100,0)</f>
        <v>-8.5470085470085472E-2</v>
      </c>
      <c r="F70" s="25">
        <f xml:space="preserve"> RTD("cqg.rtd",,"StudyData",B70, "MA", "InputChoice=Vol,MAType=Sim,Period=10", "MA","D",,"all",,,,"T")</f>
        <v>2580651.7000000002</v>
      </c>
      <c r="G70" s="25"/>
      <c r="H70" s="23">
        <f t="shared" si="12"/>
        <v>70</v>
      </c>
      <c r="I70" s="26">
        <f>RANK(E70,$E$1:$E$122,0)+COUNTIF($E$1:E70,E70)-1</f>
        <v>118</v>
      </c>
      <c r="J70" s="26" t="str">
        <f t="shared" si="8"/>
        <v>S.US.BTG</v>
      </c>
      <c r="K70" s="23" t="str">
        <f t="shared" si="9"/>
        <v>S.US.AMJ</v>
      </c>
      <c r="L70" s="23" t="str">
        <f>IF(RIGHT(RTD("cqg.rtd",,"ContractData",K70,"LongDescription",,"T"),3)="ETF",LEFT(RTD("cqg.rtd",,"ContractData",K70,"LongDescription",,"T"),LEN(RTD("cqg.rtd", ,"ContractData",K70, "LongDescription",, "T"))-4),RTD("cqg.rtd",,"ContractData",K70,"LongDescription",,"T"))</f>
        <v>JP Morgan Alerian MLP Index ETN</v>
      </c>
      <c r="M70" s="23" t="str">
        <f t="shared" si="10"/>
        <v>JP Morgan Alerian MLP Index ETN</v>
      </c>
      <c r="N70" s="24">
        <f>IFERROR(RTD("cqg.rtd", ,"ContractData",K70, "PerCentNetLastTrade",, "T")/100,0)</f>
        <v>6.9256248118036738E-3</v>
      </c>
      <c r="O70" s="23">
        <f>RTD("cqg.rtd", ,"ContractData",K70, "T_CVol",, "T")</f>
        <v>2693668</v>
      </c>
      <c r="P70" s="25">
        <f xml:space="preserve"> RTD("cqg.rtd",,"StudyData",K70, "MA", "InputChoice=Vol,MAType=Sim,Period=10", "MA","D",,"all",,,,"T")</f>
        <v>3122435.3</v>
      </c>
      <c r="Q70" s="23">
        <f t="shared" si="11"/>
        <v>0</v>
      </c>
    </row>
    <row r="71" spans="2:17" ht="17.25" x14ac:dyDescent="0.3">
      <c r="B71" s="23" t="str">
        <f>'Symbols Used'!B77</f>
        <v>S.US.LNG</v>
      </c>
      <c r="C71" s="23" t="str">
        <f>RTD("cqg.rtd", ,"ContractData",B71, "LongDescription",, "T")</f>
        <v>Cheniere Energy Inc</v>
      </c>
      <c r="D71" s="23">
        <f>RTD("cqg.rtd", ,"ContractData",B71, "T_CVol",, "T")</f>
        <v>2774870</v>
      </c>
      <c r="E71" s="24">
        <f>IFERROR(RTD("cqg.rtd", ,"ContractData",B71, "PerCentNetLastTrade",, "T")/100,0)</f>
        <v>-1.3541309564621186E-2</v>
      </c>
      <c r="F71" s="25">
        <f xml:space="preserve"> RTD("cqg.rtd",,"StudyData",B71, "MA", "InputChoice=Vol,MAType=Sim,Period=10", "MA","D",,"all",,,,"T")</f>
        <v>3456792.1</v>
      </c>
      <c r="G71" s="25"/>
      <c r="H71" s="23">
        <f t="shared" si="12"/>
        <v>71</v>
      </c>
      <c r="I71" s="26">
        <f>RANK(E71,$E$1:$E$122,0)+COUNTIF($E$1:E71,E71)-1</f>
        <v>99</v>
      </c>
      <c r="J71" s="26" t="str">
        <f t="shared" si="8"/>
        <v>S.US.LNG</v>
      </c>
      <c r="K71" s="23" t="str">
        <f t="shared" si="9"/>
        <v>S.US.HYG</v>
      </c>
      <c r="L71" s="23" t="str">
        <f>IF(RIGHT(RTD("cqg.rtd",,"ContractData",K71,"LongDescription",,"T"),3)="ETF",LEFT(RTD("cqg.rtd",,"ContractData",K71,"LongDescription",,"T"),LEN(RTD("cqg.rtd", ,"ContractData",K71, "LongDescription",, "T"))-4),RTD("cqg.rtd",,"ContractData",K71,"LongDescription",,"T"))</f>
        <v>iShares iBoxx $ HighYield Corporate Bond</v>
      </c>
      <c r="M71" s="23" t="str">
        <f t="shared" si="10"/>
        <v>iShares iBoxx $ HighYield Corporate Bond</v>
      </c>
      <c r="N71" s="24">
        <f>IFERROR(RTD("cqg.rtd", ,"ContractData",K71, "PerCentNetLastTrade",, "T")/100,0)</f>
        <v>6.7114093959731551E-3</v>
      </c>
      <c r="O71" s="23">
        <f>RTD("cqg.rtd", ,"ContractData",K71, "T_CVol",, "T")</f>
        <v>6342321</v>
      </c>
      <c r="P71" s="25">
        <f xml:space="preserve"> RTD("cqg.rtd",,"StudyData",K71, "MA", "InputChoice=Vol,MAType=Sim,Period=10", "MA","D",,"all",,,,"T")</f>
        <v>9574048.3000000007</v>
      </c>
      <c r="Q71" s="23">
        <f t="shared" si="11"/>
        <v>0</v>
      </c>
    </row>
    <row r="72" spans="2:17" ht="17.25" x14ac:dyDescent="0.3">
      <c r="B72" s="23" t="str">
        <f>'Symbols Used'!B78</f>
        <v>S.US.IVV</v>
      </c>
      <c r="C72" s="23" t="str">
        <f>RTD("cqg.rtd", ,"ContractData",B72, "LongDescription",, "T")</f>
        <v>iShares Core S&amp;P 500 ETF</v>
      </c>
      <c r="D72" s="23">
        <f>RTD("cqg.rtd", ,"ContractData",B72, "T_CVol",, "T")</f>
        <v>8244430</v>
      </c>
      <c r="E72" s="24">
        <f>IFERROR(RTD("cqg.rtd", ,"ContractData",B72, "PerCentNetLastTrade",, "T")/100,0)</f>
        <v>2.4856596558317401E-2</v>
      </c>
      <c r="F72" s="25">
        <f xml:space="preserve"> RTD("cqg.rtd",,"StudyData",B72, "MA", "InputChoice=Vol,MAType=Sim,Period=10", "MA","D",,"all",,,,"T")</f>
        <v>6836666.0999999996</v>
      </c>
      <c r="G72" s="25"/>
      <c r="H72" s="23">
        <f t="shared" si="12"/>
        <v>72</v>
      </c>
      <c r="I72" s="26">
        <f>RANK(E72,$E$1:$E$122,0)+COUNTIF($E$1:E72,E72)-1</f>
        <v>27</v>
      </c>
      <c r="J72" s="26" t="str">
        <f t="shared" si="8"/>
        <v>S.US.IVV</v>
      </c>
      <c r="K72" s="23" t="str">
        <f t="shared" si="9"/>
        <v>S.US.DGAZ</v>
      </c>
      <c r="L72" s="23" t="str">
        <f>IF(RIGHT(RTD("cqg.rtd",,"ContractData",K72,"LongDescription",,"T"),3)="ETF",LEFT(RTD("cqg.rtd",,"ContractData",K72,"LongDescription",,"T"),LEN(RTD("cqg.rtd", ,"ContractData",K72, "LongDescription",, "T"))-4),RTD("cqg.rtd",,"ContractData",K72,"LongDescription",,"T"))</f>
        <v>VelocityShares 3x Inverse NG ETN</v>
      </c>
      <c r="M72" s="23" t="str">
        <f t="shared" si="10"/>
        <v>VelocityShares 3x Inverse NG ETN</v>
      </c>
      <c r="N72" s="24">
        <f>IFERROR(RTD("cqg.rtd", ,"ContractData",K72, "PerCentNetLastTrade",, "T")/100,0)</f>
        <v>6.4724919093851127E-3</v>
      </c>
      <c r="O72" s="23">
        <f>RTD("cqg.rtd", ,"ContractData",K72, "T_CVol",, "T")</f>
        <v>3040595</v>
      </c>
      <c r="P72" s="25">
        <f xml:space="preserve"> RTD("cqg.rtd",,"StudyData",K72, "MA", "InputChoice=Vol,MAType=Sim,Period=10", "MA","D",,"all",,,,"T")</f>
        <v>8678562.1999999993</v>
      </c>
      <c r="Q72" s="23">
        <f t="shared" si="11"/>
        <v>0</v>
      </c>
    </row>
    <row r="73" spans="2:17" ht="17.25" x14ac:dyDescent="0.3">
      <c r="B73" s="23" t="str">
        <f>'Symbols Used'!B79</f>
        <v>S.US.SLV</v>
      </c>
      <c r="C73" s="23" t="str">
        <f>RTD("cqg.rtd", ,"ContractData",B73, "LongDescription",, "T")</f>
        <v>iShares Silver Trust</v>
      </c>
      <c r="D73" s="23">
        <f>RTD("cqg.rtd", ,"ContractData",B73, "T_CVol",, "T")</f>
        <v>10217553</v>
      </c>
      <c r="E73" s="24">
        <f>IFERROR(RTD("cqg.rtd", ,"ContractData",B73, "PerCentNetLastTrade",, "T")/100,0)</f>
        <v>-3.5025017869907075E-2</v>
      </c>
      <c r="F73" s="25">
        <f xml:space="preserve"> RTD("cqg.rtd",,"StudyData",B73, "MA", "InputChoice=Vol,MAType=Sim,Period=10", "MA","D",,"all",,,,"T")</f>
        <v>6558960.2000000002</v>
      </c>
      <c r="G73" s="25"/>
      <c r="H73" s="23">
        <f t="shared" si="12"/>
        <v>73</v>
      </c>
      <c r="I73" s="26">
        <f>RANK(E73,$E$1:$E$122,0)+COUNTIF($E$1:E73,E73)-1</f>
        <v>104</v>
      </c>
      <c r="J73" s="26" t="str">
        <f t="shared" si="8"/>
        <v>S.US.SLV</v>
      </c>
      <c r="K73" s="23" t="str">
        <f t="shared" si="9"/>
        <v>S.US.UCO</v>
      </c>
      <c r="L73" s="23" t="str">
        <f>IF(RIGHT(RTD("cqg.rtd",,"ContractData",K73,"LongDescription",,"T"),3)="ETF",LEFT(RTD("cqg.rtd",,"ContractData",K73,"LongDescription",,"T"),LEN(RTD("cqg.rtd", ,"ContractData",K73, "LongDescription",, "T"))-4),RTD("cqg.rtd",,"ContractData",K73,"LongDescription",,"T"))</f>
        <v>ProShares Ultra BLoomberg Crude Oil</v>
      </c>
      <c r="M73" s="23" t="str">
        <f t="shared" si="10"/>
        <v>ProShares Ultra BLoomberg Crude Oil</v>
      </c>
      <c r="N73" s="24">
        <f>IFERROR(RTD("cqg.rtd", ,"ContractData",K73, "PerCentNetLastTrade",, "T")/100,0)</f>
        <v>5.6022408963585435E-3</v>
      </c>
      <c r="O73" s="23">
        <f>RTD("cqg.rtd", ,"ContractData",K73, "T_CVol",, "T")</f>
        <v>4811766</v>
      </c>
      <c r="P73" s="25">
        <f xml:space="preserve"> RTD("cqg.rtd",,"StudyData",K73, "MA", "InputChoice=Vol,MAType=Sim,Period=10", "MA","D",,"all",,,,"T")</f>
        <v>6711332</v>
      </c>
      <c r="Q73" s="23">
        <f t="shared" si="11"/>
        <v>0</v>
      </c>
    </row>
    <row r="74" spans="2:17" ht="17.25" x14ac:dyDescent="0.3">
      <c r="B74" s="23" t="str">
        <f>'Symbols Used'!B80</f>
        <v>S.US.FAS</v>
      </c>
      <c r="C74" s="23" t="str">
        <f>RTD("cqg.rtd", ,"ContractData",B74, "LongDescription",, "T")</f>
        <v>Direxion Daily Financial Bull 3X Shares</v>
      </c>
      <c r="D74" s="23">
        <f>RTD("cqg.rtd", ,"ContractData",B74, "T_CVol",, "T")</f>
        <v>5135578</v>
      </c>
      <c r="E74" s="24">
        <f>IFERROR(RTD("cqg.rtd", ,"ContractData",B74, "PerCentNetLastTrade",, "T")/100,0)</f>
        <v>6.4368770764119607E-2</v>
      </c>
      <c r="F74" s="25">
        <f xml:space="preserve"> RTD("cqg.rtd",,"StudyData",B74, "MA", "InputChoice=Vol,MAType=Sim,Period=10", "MA","D",,"all",,,,"T")</f>
        <v>4581848.5</v>
      </c>
      <c r="G74" s="25"/>
      <c r="H74" s="23">
        <f t="shared" si="12"/>
        <v>74</v>
      </c>
      <c r="I74" s="26">
        <f>RANK(E74,$E$1:$E$122,0)+COUNTIF($E$1:E74,E74)-1</f>
        <v>8</v>
      </c>
      <c r="J74" s="26" t="str">
        <f t="shared" si="8"/>
        <v>S.US.FAS</v>
      </c>
      <c r="K74" s="23" t="str">
        <f t="shared" si="9"/>
        <v>S.US.FXU</v>
      </c>
      <c r="L74" s="23" t="str">
        <f>IF(RIGHT(RTD("cqg.rtd",,"ContractData",K74,"LongDescription",,"T"),3)="ETF",LEFT(RTD("cqg.rtd",,"ContractData",K74,"LongDescription",,"T"),LEN(RTD("cqg.rtd", ,"ContractData",K74, "LongDescription",, "T"))-4),RTD("cqg.rtd",,"ContractData",K74,"LongDescription",,"T"))</f>
        <v>First Trust Utilities</v>
      </c>
      <c r="M74" s="23" t="str">
        <f t="shared" si="10"/>
        <v>First Trust Utilities</v>
      </c>
      <c r="N74" s="24">
        <f>IFERROR(RTD("cqg.rtd", ,"ContractData",K74, "PerCentNetLastTrade",, "T")/100,0)</f>
        <v>5.4694621695533276E-3</v>
      </c>
      <c r="O74" s="23">
        <f>RTD("cqg.rtd", ,"ContractData",K74, "T_CVol",, "T")</f>
        <v>160273</v>
      </c>
      <c r="P74" s="25">
        <f xml:space="preserve"> RTD("cqg.rtd",,"StudyData",K74, "MA", "InputChoice=Vol,MAType=Sim,Period=10", "MA","D",,"all",,,,"T")</f>
        <v>653732.80000000005</v>
      </c>
      <c r="Q74" s="23">
        <f t="shared" si="11"/>
        <v>0</v>
      </c>
    </row>
    <row r="75" spans="2:17" ht="17.25" x14ac:dyDescent="0.3">
      <c r="B75" s="23" t="str">
        <f>'Symbols Used'!B81</f>
        <v>S.US.PTN</v>
      </c>
      <c r="C75" s="23" t="str">
        <f>RTD("cqg.rtd", ,"ContractData",B75, "LongDescription",, "T")</f>
        <v>Palatin Technologies Inc</v>
      </c>
      <c r="D75" s="23">
        <f>RTD("cqg.rtd", ,"ContractData",B75, "T_CVol",, "T")</f>
        <v>1585373</v>
      </c>
      <c r="E75" s="24">
        <f>IFERROR(RTD("cqg.rtd", ,"ContractData",B75, "PerCentNetLastTrade",, "T")/100,0)</f>
        <v>-6.5934065934065936E-2</v>
      </c>
      <c r="F75" s="25">
        <f xml:space="preserve"> RTD("cqg.rtd",,"StudyData",B75, "MA", "InputChoice=Vol,MAType=Sim,Period=10", "MA","D",,"all",,,,"T")</f>
        <v>4605035.5999999996</v>
      </c>
      <c r="G75" s="25"/>
      <c r="H75" s="23">
        <f t="shared" si="12"/>
        <v>75</v>
      </c>
      <c r="I75" s="26">
        <f>RANK(E75,$E$1:$E$122,0)+COUNTIF($E$1:E75,E75)-1</f>
        <v>113</v>
      </c>
      <c r="J75" s="26" t="str">
        <f t="shared" si="8"/>
        <v>S.US.PTN</v>
      </c>
      <c r="K75" s="23" t="str">
        <f t="shared" si="9"/>
        <v>S.US.VGK</v>
      </c>
      <c r="L75" s="23" t="str">
        <f>IF(RIGHT(RTD("cqg.rtd",,"ContractData",K75,"LongDescription",,"T"),3)="ETF",LEFT(RTD("cqg.rtd",,"ContractData",K75,"LongDescription",,"T"),LEN(RTD("cqg.rtd", ,"ContractData",K75, "LongDescription",, "T"))-4),RTD("cqg.rtd",,"ContractData",K75,"LongDescription",,"T"))</f>
        <v>Vanguard MSCI Europe</v>
      </c>
      <c r="M75" s="23" t="str">
        <f t="shared" si="10"/>
        <v>Vanguard MSCI Europe</v>
      </c>
      <c r="N75" s="24">
        <f>IFERROR(RTD("cqg.rtd", ,"ContractData",K75, "PerCentNetLastTrade",, "T")/100,0)</f>
        <v>5.1474955454365468E-3</v>
      </c>
      <c r="O75" s="23">
        <f>RTD("cqg.rtd", ,"ContractData",K75, "T_CVol",, "T")</f>
        <v>6938356</v>
      </c>
      <c r="P75" s="25">
        <f xml:space="preserve"> RTD("cqg.rtd",,"StudyData",K75, "MA", "InputChoice=Vol,MAType=Sim,Period=10", "MA","D",,"all",,,,"T")</f>
        <v>7808772.2000000002</v>
      </c>
      <c r="Q75" s="23">
        <f t="shared" si="11"/>
        <v>0</v>
      </c>
    </row>
    <row r="76" spans="2:17" ht="17.25" x14ac:dyDescent="0.3">
      <c r="B76" s="23" t="str">
        <f>'Symbols Used'!B82</f>
        <v>S.US.EZU</v>
      </c>
      <c r="C76" s="23" t="str">
        <f>RTD("cqg.rtd", ,"ContractData",B76, "LongDescription",, "T")</f>
        <v>iShares MSCI EMU ETF</v>
      </c>
      <c r="D76" s="23">
        <f>RTD("cqg.rtd", ,"ContractData",B76, "T_CVol",, "T")</f>
        <v>10777223</v>
      </c>
      <c r="E76" s="24">
        <f>IFERROR(RTD("cqg.rtd", ,"ContractData",B76, "PerCentNetLastTrade",, "T")/100,0)</f>
        <v>1.1331444759206799E-2</v>
      </c>
      <c r="F76" s="25">
        <f xml:space="preserve"> RTD("cqg.rtd",,"StudyData",B76, "MA", "InputChoice=Vol,MAType=Sim,Period=10", "MA","D",,"all",,,,"T")</f>
        <v>7787082.2000000002</v>
      </c>
      <c r="G76" s="25"/>
      <c r="H76" s="23">
        <f t="shared" si="12"/>
        <v>76</v>
      </c>
      <c r="I76" s="26">
        <f>RANK(E76,$E$1:$E$122,0)+COUNTIF($E$1:E76,E76)-1</f>
        <v>62</v>
      </c>
      <c r="J76" s="26" t="str">
        <f t="shared" si="8"/>
        <v>S.US.EZU</v>
      </c>
      <c r="K76" s="23" t="str">
        <f t="shared" si="9"/>
        <v>S.US.PFF</v>
      </c>
      <c r="L76" s="23" t="str">
        <f>IF(RIGHT(RTD("cqg.rtd",,"ContractData",K76,"LongDescription",,"T"),3)="ETF",LEFT(RTD("cqg.rtd",,"ContractData",K76,"LongDescription",,"T"),LEN(RTD("cqg.rtd", ,"ContractData",K76, "LongDescription",, "T"))-4),RTD("cqg.rtd",,"ContractData",K76,"LongDescription",,"T"))</f>
        <v>iShares U.S. Preferred Stock</v>
      </c>
      <c r="M76" s="23" t="str">
        <f t="shared" si="10"/>
        <v>iShares U.S. Preferred Stock</v>
      </c>
      <c r="N76" s="24">
        <f>IFERROR(RTD("cqg.rtd", ,"ContractData",K76, "PerCentNetLastTrade",, "T")/100,0)</f>
        <v>4.6753246753246753E-3</v>
      </c>
      <c r="O76" s="23">
        <f>RTD("cqg.rtd", ,"ContractData",K76, "T_CVol",, "T")</f>
        <v>1864296</v>
      </c>
      <c r="P76" s="25">
        <f xml:space="preserve"> RTD("cqg.rtd",,"StudyData",K76, "MA", "InputChoice=Vol,MAType=Sim,Period=10", "MA","D",,"all",,,,"T")</f>
        <v>2871657.2</v>
      </c>
      <c r="Q76" s="23">
        <f t="shared" si="11"/>
        <v>0</v>
      </c>
    </row>
    <row r="77" spans="2:17" ht="17.25" x14ac:dyDescent="0.3">
      <c r="B77" s="23" t="str">
        <f>'Symbols Used'!B83</f>
        <v>S.US.EWH</v>
      </c>
      <c r="C77" s="23" t="str">
        <f>RTD("cqg.rtd", ,"ContractData",B77, "LongDescription",, "T")</f>
        <v>iShares MSCI Hong Kong ETF</v>
      </c>
      <c r="D77" s="23">
        <f>RTD("cqg.rtd", ,"ContractData",B77, "T_CVol",, "T")</f>
        <v>7932883</v>
      </c>
      <c r="E77" s="24">
        <f>IFERROR(RTD("cqg.rtd", ,"ContractData",B77, "PerCentNetLastTrade",, "T")/100,0)</f>
        <v>4.226096143687269E-3</v>
      </c>
      <c r="F77" s="25">
        <f xml:space="preserve"> RTD("cqg.rtd",,"StudyData",B77, "MA", "InputChoice=Vol,MAType=Sim,Period=10", "MA","D",,"all",,,,"T")</f>
        <v>6748215.5</v>
      </c>
      <c r="G77" s="25"/>
      <c r="H77" s="23">
        <f t="shared" si="12"/>
        <v>77</v>
      </c>
      <c r="I77" s="26">
        <f>RANK(E77,$E$1:$E$122,0)+COUNTIF($E$1:E77,E77)-1</f>
        <v>78</v>
      </c>
      <c r="J77" s="26" t="str">
        <f t="shared" si="8"/>
        <v>S.US.EWH</v>
      </c>
      <c r="K77" s="23" t="str">
        <f t="shared" si="9"/>
        <v>S.US.FXI</v>
      </c>
      <c r="L77" s="23" t="str">
        <f>IF(RIGHT(RTD("cqg.rtd",,"ContractData",K77,"LongDescription",,"T"),3)="ETF",LEFT(RTD("cqg.rtd",,"ContractData",K77,"LongDescription",,"T"),LEN(RTD("cqg.rtd", ,"ContractData",K77, "LongDescription",, "T"))-4),RTD("cqg.rtd",,"ContractData",K77,"LongDescription",,"T"))</f>
        <v>iShares China Large-Cap</v>
      </c>
      <c r="M77" s="23" t="str">
        <f t="shared" si="10"/>
        <v>iShares China Large-Cap</v>
      </c>
      <c r="N77" s="24">
        <f>IFERROR(RTD("cqg.rtd", ,"ContractData",K77, "PerCentNetLastTrade",, "T")/100,0)</f>
        <v>4.5701228220508426E-3</v>
      </c>
      <c r="O77" s="23">
        <f>RTD("cqg.rtd", ,"ContractData",K77, "T_CVol",, "T")</f>
        <v>31295667</v>
      </c>
      <c r="P77" s="25">
        <f xml:space="preserve"> RTD("cqg.rtd",,"StudyData",K77, "MA", "InputChoice=Vol,MAType=Sim,Period=10", "MA","D",,"all",,,,"T")</f>
        <v>33704530.70000001</v>
      </c>
      <c r="Q77" s="23">
        <f t="shared" si="11"/>
        <v>0</v>
      </c>
    </row>
    <row r="78" spans="2:17" ht="17.25" x14ac:dyDescent="0.3">
      <c r="B78" s="23" t="str">
        <f>'Symbols Used'!B84</f>
        <v>S.US.EWY</v>
      </c>
      <c r="C78" s="23" t="str">
        <f>RTD("cqg.rtd", ,"ContractData",B78, "LongDescription",, "T")</f>
        <v>iShares MSCI South Korea Capped ETF</v>
      </c>
      <c r="D78" s="23">
        <f>RTD("cqg.rtd", ,"ContractData",B78, "T_CVol",, "T")</f>
        <v>3575559</v>
      </c>
      <c r="E78" s="24">
        <f>IFERROR(RTD("cqg.rtd", ,"ContractData",B78, "PerCentNetLastTrade",, "T")/100,0)</f>
        <v>2.1715288440447466E-2</v>
      </c>
      <c r="F78" s="25">
        <f xml:space="preserve"> RTD("cqg.rtd",,"StudyData",B78, "MA", "InputChoice=Vol,MAType=Sim,Period=10", "MA","D",,"all",,,,"T")</f>
        <v>4209418.8</v>
      </c>
      <c r="G78" s="25"/>
      <c r="H78" s="23">
        <f t="shared" si="12"/>
        <v>78</v>
      </c>
      <c r="I78" s="26">
        <f>RANK(E78,$E$1:$E$122,0)+COUNTIF($E$1:E78,E78)-1</f>
        <v>39</v>
      </c>
      <c r="J78" s="26" t="str">
        <f t="shared" si="8"/>
        <v>S.US.EWY</v>
      </c>
      <c r="K78" s="23" t="str">
        <f t="shared" si="9"/>
        <v>S.US.EWH</v>
      </c>
      <c r="L78" s="23" t="str">
        <f>IF(RIGHT(RTD("cqg.rtd",,"ContractData",K78,"LongDescription",,"T"),3)="ETF",LEFT(RTD("cqg.rtd",,"ContractData",K78,"LongDescription",,"T"),LEN(RTD("cqg.rtd", ,"ContractData",K78, "LongDescription",, "T"))-4),RTD("cqg.rtd",,"ContractData",K78,"LongDescription",,"T"))</f>
        <v>iShares MSCI Hong Kong</v>
      </c>
      <c r="M78" s="23" t="str">
        <f t="shared" si="10"/>
        <v>iShares MSCI Hong Kong</v>
      </c>
      <c r="N78" s="24">
        <f>IFERROR(RTD("cqg.rtd", ,"ContractData",K78, "PerCentNetLastTrade",, "T")/100,0)</f>
        <v>4.226096143687269E-3</v>
      </c>
      <c r="O78" s="23">
        <f>RTD("cqg.rtd", ,"ContractData",K78, "T_CVol",, "T")</f>
        <v>7932883</v>
      </c>
      <c r="P78" s="25">
        <f xml:space="preserve"> RTD("cqg.rtd",,"StudyData",K78, "MA", "InputChoice=Vol,MAType=Sim,Period=10", "MA","D",,"all",,,,"T")</f>
        <v>6748215.5</v>
      </c>
      <c r="Q78" s="23">
        <f t="shared" si="11"/>
        <v>1</v>
      </c>
    </row>
    <row r="79" spans="2:17" ht="17.25" x14ac:dyDescent="0.3">
      <c r="B79" s="23" t="str">
        <f>'Symbols Used'!B85</f>
        <v>S.US.VOO</v>
      </c>
      <c r="C79" s="23" t="str">
        <f>RTD("cqg.rtd", ,"ContractData",B79, "LongDescription",, "T")</f>
        <v>Vanguard S&amp;P 500 ETF</v>
      </c>
      <c r="D79" s="23">
        <f>RTD("cqg.rtd", ,"ContractData",B79, "T_CVol",, "T")</f>
        <v>4745565</v>
      </c>
      <c r="E79" s="24">
        <f>IFERROR(RTD("cqg.rtd", ,"ContractData",B79, "PerCentNetLastTrade",, "T")/100,0)</f>
        <v>2.5007286505392013E-2</v>
      </c>
      <c r="F79" s="25">
        <f xml:space="preserve"> RTD("cqg.rtd",,"StudyData",B79, "MA", "InputChoice=Vol,MAType=Sim,Period=10", "MA","D",,"all",,,,"T")</f>
        <v>4230557</v>
      </c>
      <c r="G79" s="25"/>
      <c r="H79" s="23">
        <f t="shared" si="12"/>
        <v>79</v>
      </c>
      <c r="I79" s="26">
        <f>RANK(E79,$E$1:$E$122,0)+COUNTIF($E$1:E79,E79)-1</f>
        <v>26</v>
      </c>
      <c r="J79" s="26" t="str">
        <f t="shared" si="8"/>
        <v>S.US.VOO</v>
      </c>
      <c r="K79" s="23" t="str">
        <f t="shared" si="9"/>
        <v>S.US.PGX</v>
      </c>
      <c r="L79" s="23" t="str">
        <f>IF(RIGHT(RTD("cqg.rtd",,"ContractData",K79,"LongDescription",,"T"),3)="ETF",LEFT(RTD("cqg.rtd",,"ContractData",K79,"LongDescription",,"T"),LEN(RTD("cqg.rtd", ,"ContractData",K79, "LongDescription",, "T"))-4),RTD("cqg.rtd",,"ContractData",K79,"LongDescription",,"T"))</f>
        <v>Powershares Preferred Portfolio</v>
      </c>
      <c r="M79" s="23" t="str">
        <f t="shared" si="10"/>
        <v>Powershares Preferred Portfolio</v>
      </c>
      <c r="N79" s="24">
        <f>IFERROR(RTD("cqg.rtd", ,"ContractData",K79, "PerCentNetLastTrade",, "T")/100,0)</f>
        <v>4.1522491349480963E-3</v>
      </c>
      <c r="O79" s="23">
        <f>RTD("cqg.rtd", ,"ContractData",K79, "T_CVol",, "T")</f>
        <v>1244453</v>
      </c>
      <c r="P79" s="25">
        <f xml:space="preserve"> RTD("cqg.rtd",,"StudyData",K79, "MA", "InputChoice=Vol,MAType=Sim,Period=10", "MA","D",,"all",,,,"T")</f>
        <v>1509261.6</v>
      </c>
      <c r="Q79" s="23">
        <f t="shared" si="11"/>
        <v>0</v>
      </c>
    </row>
    <row r="80" spans="2:17" ht="17.25" x14ac:dyDescent="0.3">
      <c r="B80" s="23" t="str">
        <f>'Symbols Used'!B86</f>
        <v>S.US.TBT</v>
      </c>
      <c r="C80" s="23" t="str">
        <f>RTD("cqg.rtd", ,"ContractData",B80, "LongDescription",, "T")</f>
        <v>ProShares UltraShort 20+ Year Treasury</v>
      </c>
      <c r="D80" s="23">
        <f>RTD("cqg.rtd", ,"ContractData",B80, "T_CVol",, "T")</f>
        <v>2489624</v>
      </c>
      <c r="E80" s="24">
        <f>IFERROR(RTD("cqg.rtd", ,"ContractData",B80, "PerCentNetLastTrade",, "T")/100,0)</f>
        <v>3.8231229847996311E-2</v>
      </c>
      <c r="F80" s="25">
        <f xml:space="preserve"> RTD("cqg.rtd",,"StudyData",B80, "MA", "InputChoice=Vol,MAType=Sim,Period=10", "MA","D",,"all",,,,"T")</f>
        <v>2491495.6</v>
      </c>
      <c r="G80" s="25"/>
      <c r="H80" s="23">
        <f t="shared" si="12"/>
        <v>80</v>
      </c>
      <c r="I80" s="26">
        <f>RANK(E80,$E$1:$E$122,0)+COUNTIF($E$1:E80,E80)-1</f>
        <v>12</v>
      </c>
      <c r="J80" s="26" t="str">
        <f t="shared" si="8"/>
        <v>S.US.TBT</v>
      </c>
      <c r="K80" s="23" t="str">
        <f t="shared" si="9"/>
        <v>S.US.SJNK</v>
      </c>
      <c r="L80" s="23" t="str">
        <f>IF(RIGHT(RTD("cqg.rtd",,"ContractData",K80,"LongDescription",,"T"),3)="ETF",LEFT(RTD("cqg.rtd",,"ContractData",K80,"LongDescription",,"T"),LEN(RTD("cqg.rtd", ,"ContractData",K80, "LongDescription",, "T"))-4),RTD("cqg.rtd",,"ContractData",K80,"LongDescription",,"T"))</f>
        <v>SPDR Barclays ShortTermHighYield</v>
      </c>
      <c r="M80" s="23" t="str">
        <f t="shared" si="10"/>
        <v>Barclays ShortTermHighYield</v>
      </c>
      <c r="N80" s="24">
        <f>IFERROR(RTD("cqg.rtd", ,"ContractData",K80, "PerCentNetLastTrade",, "T")/100,0)</f>
        <v>3.637686431429611E-3</v>
      </c>
      <c r="O80" s="23">
        <f>RTD("cqg.rtd", ,"ContractData",K80, "T_CVol",, "T")</f>
        <v>1080818</v>
      </c>
      <c r="P80" s="25">
        <f xml:space="preserve"> RTD("cqg.rtd",,"StudyData",K80, "MA", "InputChoice=Vol,MAType=Sim,Period=10", "MA","D",,"all",,,,"T")</f>
        <v>1509123.9</v>
      </c>
      <c r="Q80" s="23">
        <f t="shared" si="11"/>
        <v>0</v>
      </c>
    </row>
    <row r="81" spans="2:17" ht="17.25" x14ac:dyDescent="0.3">
      <c r="B81" s="23" t="str">
        <f>'Symbols Used'!B87</f>
        <v>S.US.XRT</v>
      </c>
      <c r="C81" s="23" t="str">
        <f>RTD("cqg.rtd", ,"ContractData",B81, "LongDescription",, "T")</f>
        <v>SPDR S&amp;P Retail ETF</v>
      </c>
      <c r="D81" s="23">
        <f>RTD("cqg.rtd", ,"ContractData",B81, "T_CVol",, "T")</f>
        <v>1415908</v>
      </c>
      <c r="E81" s="24">
        <f>IFERROR(RTD("cqg.rtd", ,"ContractData",B81, "PerCentNetLastTrade",, "T")/100,0)</f>
        <v>2.2007941009642654E-2</v>
      </c>
      <c r="F81" s="25">
        <f xml:space="preserve"> RTD("cqg.rtd",,"StudyData",B81, "MA", "InputChoice=Vol,MAType=Sim,Period=10", "MA","D",,"all",,,,"T")</f>
        <v>2509507.6</v>
      </c>
      <c r="G81" s="25"/>
      <c r="H81" s="23">
        <f t="shared" si="12"/>
        <v>81</v>
      </c>
      <c r="I81" s="26">
        <f>RANK(E81,$E$1:$E$122,0)+COUNTIF($E$1:E81,E81)-1</f>
        <v>36</v>
      </c>
      <c r="J81" s="26" t="str">
        <f t="shared" si="8"/>
        <v>S.US.XRT</v>
      </c>
      <c r="K81" s="23" t="str">
        <f t="shared" si="9"/>
        <v>S.US.NG</v>
      </c>
      <c r="L81" s="23" t="str">
        <f>IF(RIGHT(RTD("cqg.rtd",,"ContractData",K81,"LongDescription",,"T"),3)="ETF",LEFT(RTD("cqg.rtd",,"ContractData",K81,"LongDescription",,"T"),LEN(RTD("cqg.rtd", ,"ContractData",K81, "LongDescription",, "T"))-4),RTD("cqg.rtd",,"ContractData",K81,"LongDescription",,"T"))</f>
        <v>NovaGold Resources Inc</v>
      </c>
      <c r="M81" s="23" t="str">
        <f t="shared" si="10"/>
        <v>NovaGold Resources Inc</v>
      </c>
      <c r="N81" s="24">
        <f>IFERROR(RTD("cqg.rtd", ,"ContractData",K81, "PerCentNetLastTrade",, "T")/100,0)</f>
        <v>2.8901734104046246E-3</v>
      </c>
      <c r="O81" s="23">
        <f>RTD("cqg.rtd", ,"ContractData",K81, "T_CVol",, "T")</f>
        <v>1920740</v>
      </c>
      <c r="P81" s="25">
        <f xml:space="preserve"> RTD("cqg.rtd",,"StudyData",K81, "MA", "InputChoice=Vol,MAType=Sim,Period=10", "MA","D",,"all",,,,"T")</f>
        <v>1621525.9</v>
      </c>
      <c r="Q81" s="23">
        <f t="shared" si="11"/>
        <v>1</v>
      </c>
    </row>
    <row r="82" spans="2:17" ht="17.25" x14ac:dyDescent="0.3">
      <c r="B82" s="23" t="str">
        <f>'Symbols Used'!B88</f>
        <v>S.US.PIN</v>
      </c>
      <c r="C82" s="23" t="str">
        <f>RTD("cqg.rtd", ,"ContractData",B82, "LongDescription",, "T")</f>
        <v>PowerShares India Portfolio</v>
      </c>
      <c r="D82" s="23">
        <f>RTD("cqg.rtd", ,"ContractData",B82, "T_CVol",, "T")</f>
        <v>903297</v>
      </c>
      <c r="E82" s="24">
        <f>IFERROR(RTD("cqg.rtd", ,"ContractData",B82, "PerCentNetLastTrade",, "T")/100,0)</f>
        <v>1.3727560718057022E-2</v>
      </c>
      <c r="F82" s="25">
        <f xml:space="preserve"> RTD("cqg.rtd",,"StudyData",B82, "MA", "InputChoice=Vol,MAType=Sim,Period=10", "MA","D",,"all",,,,"T")</f>
        <v>1609496.5</v>
      </c>
      <c r="G82" s="25"/>
      <c r="H82" s="23">
        <f t="shared" si="12"/>
        <v>82</v>
      </c>
      <c r="I82" s="26">
        <f>RANK(E82,$E$1:$E$122,0)+COUNTIF($E$1:E82,E82)-1</f>
        <v>60</v>
      </c>
      <c r="J82" s="26" t="str">
        <f t="shared" si="8"/>
        <v>S.US.PIN</v>
      </c>
      <c r="K82" s="23" t="str">
        <f t="shared" si="9"/>
        <v>S.US.BKLN</v>
      </c>
      <c r="L82" s="23" t="str">
        <f>IF(RIGHT(RTD("cqg.rtd",,"ContractData",K82,"LongDescription",,"T"),3)="ETF",LEFT(RTD("cqg.rtd",,"ContractData",K82,"LongDescription",,"T"),LEN(RTD("cqg.rtd", ,"ContractData",K82, "LongDescription",, "T"))-4),RTD("cqg.rtd",,"ContractData",K82,"LongDescription",,"T"))</f>
        <v>PowerShares Senior Loan Portfolio</v>
      </c>
      <c r="M82" s="23" t="str">
        <f t="shared" si="10"/>
        <v>PowerShares Senior Loan Portfolio</v>
      </c>
      <c r="N82" s="24">
        <f>IFERROR(RTD("cqg.rtd", ,"ContractData",K82, "PerCentNetLastTrade",, "T")/100,0)</f>
        <v>2.5884383088869718E-3</v>
      </c>
      <c r="O82" s="23">
        <f>RTD("cqg.rtd", ,"ContractData",K82, "T_CVol",, "T")</f>
        <v>961452</v>
      </c>
      <c r="P82" s="25">
        <f xml:space="preserve"> RTD("cqg.rtd",,"StudyData",K82, "MA", "InputChoice=Vol,MAType=Sim,Period=10", "MA","D",,"all",,,,"T")</f>
        <v>2484403.5</v>
      </c>
      <c r="Q82" s="23">
        <f t="shared" si="11"/>
        <v>0</v>
      </c>
    </row>
    <row r="83" spans="2:17" ht="17.25" x14ac:dyDescent="0.3">
      <c r="B83" s="23" t="str">
        <f>'Symbols Used'!B89</f>
        <v>S.US.DBC</v>
      </c>
      <c r="C83" s="23" t="str">
        <f>RTD("cqg.rtd", ,"ContractData",B83, "LongDescription",, "T")</f>
        <v>PowerShares DB Commodity Index Tracking</v>
      </c>
      <c r="D83" s="23">
        <f>RTD("cqg.rtd", ,"ContractData",B83, "T_CVol",, "T")</f>
        <v>1284431</v>
      </c>
      <c r="E83" s="24">
        <f>IFERROR(RTD("cqg.rtd", ,"ContractData",B83, "PerCentNetLastTrade",, "T")/100,0)</f>
        <v>-8.2758620689655175E-3</v>
      </c>
      <c r="F83" s="25">
        <f xml:space="preserve"> RTD("cqg.rtd",,"StudyData",B83, "MA", "InputChoice=Vol,MAType=Sim,Period=10", "MA","D",,"all",,,,"T")</f>
        <v>2274540.2000000002</v>
      </c>
      <c r="G83" s="25"/>
      <c r="H83" s="23">
        <f t="shared" si="12"/>
        <v>83</v>
      </c>
      <c r="I83" s="26">
        <f>RANK(E83,$E$1:$E$122,0)+COUNTIF($E$1:E83,E83)-1</f>
        <v>96</v>
      </c>
      <c r="J83" s="26" t="str">
        <f t="shared" si="8"/>
        <v>S.US.DBC</v>
      </c>
      <c r="K83" s="23" t="str">
        <f t="shared" si="9"/>
        <v>S.US.XME</v>
      </c>
      <c r="L83" s="23" t="str">
        <f>IF(RIGHT(RTD("cqg.rtd",,"ContractData",K83,"LongDescription",,"T"),3)="ETF",LEFT(RTD("cqg.rtd",,"ContractData",K83,"LongDescription",,"T"),LEN(RTD("cqg.rtd", ,"ContractData",K83, "LongDescription",, "T"))-4),RTD("cqg.rtd",,"ContractData",K83,"LongDescription",,"T"))</f>
        <v>SPDR S&amp;P Metals &amp; Mining</v>
      </c>
      <c r="M83" s="23" t="str">
        <f t="shared" si="10"/>
        <v>S&amp;P Metals &amp; Mining</v>
      </c>
      <c r="N83" s="24">
        <f>IFERROR(RTD("cqg.rtd", ,"ContractData",K83, "PerCentNetLastTrade",, "T")/100,0)</f>
        <v>5.5586436909394106E-4</v>
      </c>
      <c r="O83" s="23">
        <f>RTD("cqg.rtd", ,"ContractData",K83, "T_CVol",, "T")</f>
        <v>2383707</v>
      </c>
      <c r="P83" s="25">
        <f xml:space="preserve"> RTD("cqg.rtd",,"StudyData",K83, "MA", "InputChoice=Vol,MAType=Sim,Period=10", "MA","D",,"all",,,,"T")</f>
        <v>3431838.9</v>
      </c>
      <c r="Q83" s="23">
        <f t="shared" si="11"/>
        <v>0</v>
      </c>
    </row>
    <row r="84" spans="2:17" ht="17.25" x14ac:dyDescent="0.3">
      <c r="B84" s="23" t="str">
        <f>'Symbols Used'!B90</f>
        <v>S.US.ASHR</v>
      </c>
      <c r="C84" s="23" t="str">
        <f>RTD("cqg.rtd", ,"ContractData",B84, "LongDescription",, "T")</f>
        <v>db X-trackers Harvest CSI 300 China ETF</v>
      </c>
      <c r="D84" s="23">
        <f>RTD("cqg.rtd", ,"ContractData",B84, "T_CVol",, "T")</f>
        <v>4688042</v>
      </c>
      <c r="E84" s="24">
        <f>IFERROR(RTD("cqg.rtd", ,"ContractData",B84, "PerCentNetLastTrade",, "T")/100,0)</f>
        <v>-2.6219714570195819E-2</v>
      </c>
      <c r="F84" s="25">
        <f xml:space="preserve"> RTD("cqg.rtd",,"StudyData",B84, "MA", "InputChoice=Vol,MAType=Sim,Period=10", "MA","D",,"all",,,,"T")</f>
        <v>5185264.8</v>
      </c>
      <c r="G84" s="25"/>
      <c r="H84" s="23">
        <f t="shared" si="12"/>
        <v>84</v>
      </c>
      <c r="I84" s="26">
        <f>RANK(E84,$E$1:$E$122,0)+COUNTIF($E$1:E84,E84)-1</f>
        <v>103</v>
      </c>
      <c r="J84" s="26" t="str">
        <f t="shared" si="8"/>
        <v>S.US.ASHR</v>
      </c>
      <c r="K84" s="23" t="str">
        <f t="shared" si="9"/>
        <v>S.US.AMLP</v>
      </c>
      <c r="L84" s="23" t="str">
        <f>IF(RIGHT(RTD("cqg.rtd",,"ContractData",K84,"LongDescription",,"T"),3)="ETF",LEFT(RTD("cqg.rtd",,"ContractData",K84,"LongDescription",,"T"),LEN(RTD("cqg.rtd", ,"ContractData",K84, "LongDescription",, "T"))-4),RTD("cqg.rtd",,"ContractData",K84,"LongDescription",,"T"))</f>
        <v>Alerian MLP</v>
      </c>
      <c r="M84" s="23" t="str">
        <f t="shared" si="10"/>
        <v>Alerian MLP</v>
      </c>
      <c r="N84" s="24">
        <f>IFERROR(RTD("cqg.rtd", ,"ContractData",K84, "PerCentNetLastTrade",, "T")/100,0)</f>
        <v>0</v>
      </c>
      <c r="O84" s="23">
        <f>RTD("cqg.rtd", ,"ContractData",K84, "T_CVol",, "T")</f>
        <v>9524902</v>
      </c>
      <c r="P84" s="25">
        <f xml:space="preserve"> RTD("cqg.rtd",,"StudyData",K84, "MA", "InputChoice=Vol,MAType=Sim,Period=10", "MA","D",,"all",,,,"T")</f>
        <v>8358884.4000000004</v>
      </c>
      <c r="Q84" s="23">
        <f t="shared" si="11"/>
        <v>1</v>
      </c>
    </row>
    <row r="85" spans="2:17" ht="17.25" x14ac:dyDescent="0.3">
      <c r="B85" s="23" t="str">
        <f>'Symbols Used'!B91</f>
        <v>S.US.FEZ</v>
      </c>
      <c r="C85" s="23" t="str">
        <f>RTD("cqg.rtd", ,"ContractData",B85, "LongDescription",, "T")</f>
        <v>SPDR EURO STOXX 50 ETF</v>
      </c>
      <c r="D85" s="23">
        <f>RTD("cqg.rtd", ,"ContractData",B85, "T_CVol",, "T")</f>
        <v>2115800</v>
      </c>
      <c r="E85" s="24">
        <f>IFERROR(RTD("cqg.rtd", ,"ContractData",B85, "PerCentNetLastTrade",, "T")/100,0)</f>
        <v>1.0285714285714285E-2</v>
      </c>
      <c r="F85" s="25">
        <f xml:space="preserve"> RTD("cqg.rtd",,"StudyData",B85, "MA", "InputChoice=Vol,MAType=Sim,Period=10", "MA","D",,"all",,,,"T")</f>
        <v>3194858.5</v>
      </c>
      <c r="G85" s="25"/>
      <c r="H85" s="23">
        <f t="shared" si="12"/>
        <v>85</v>
      </c>
      <c r="I85" s="26">
        <f>RANK(E85,$E$1:$E$122,0)+COUNTIF($E$1:E85,E85)-1</f>
        <v>65</v>
      </c>
      <c r="J85" s="26" t="str">
        <f t="shared" si="8"/>
        <v>S.US.FEZ</v>
      </c>
      <c r="K85" s="23" t="str">
        <f t="shared" si="9"/>
        <v>S.US.BAA</v>
      </c>
      <c r="L85" s="23" t="str">
        <f>IF(RIGHT(RTD("cqg.rtd",,"ContractData",K85,"LongDescription",,"T"),3)="ETF",LEFT(RTD("cqg.rtd",,"ContractData",K85,"LongDescription",,"T"),LEN(RTD("cqg.rtd", ,"ContractData",K85, "LongDescription",, "T"))-4),RTD("cqg.rtd",,"ContractData",K85,"LongDescription",,"T"))</f>
        <v>Banro Corporation</v>
      </c>
      <c r="M85" s="23" t="str">
        <f t="shared" si="10"/>
        <v>Banro Corporation</v>
      </c>
      <c r="N85" s="24">
        <f>IFERROR(RTD("cqg.rtd", ,"ContractData",K85, "PerCentNetLastTrade",, "T")/100,0)</f>
        <v>0</v>
      </c>
      <c r="O85" s="23">
        <f>RTD("cqg.rtd", ,"ContractData",K85, "T_CVol",, "T")</f>
        <v>932012</v>
      </c>
      <c r="P85" s="25">
        <f xml:space="preserve"> RTD("cqg.rtd",,"StudyData",K85, "MA", "InputChoice=Vol,MAType=Sim,Period=10", "MA","D",,"all",,,,"T")</f>
        <v>1702473.5</v>
      </c>
      <c r="Q85" s="23">
        <f t="shared" si="11"/>
        <v>0</v>
      </c>
    </row>
    <row r="86" spans="2:17" ht="17.25" x14ac:dyDescent="0.3">
      <c r="B86" s="23" t="str">
        <f>'Symbols Used'!B92</f>
        <v>S.US.VTI</v>
      </c>
      <c r="C86" s="23" t="str">
        <f>RTD("cqg.rtd", ,"ContractData",B86, "LongDescription",, "T")</f>
        <v>Vanguard Total Stock Market ETF</v>
      </c>
      <c r="D86" s="23">
        <f>RTD("cqg.rtd", ,"ContractData",B86, "T_CVol",, "T")</f>
        <v>5363396</v>
      </c>
      <c r="E86" s="24">
        <f>IFERROR(RTD("cqg.rtd", ,"ContractData",B86, "PerCentNetLastTrade",, "T")/100,0)</f>
        <v>2.2692109334708613E-2</v>
      </c>
      <c r="F86" s="25">
        <f xml:space="preserve"> RTD("cqg.rtd",,"StudyData",B86, "MA", "InputChoice=Vol,MAType=Sim,Period=10", "MA","D",,"all",,,,"T")</f>
        <v>5848909.9000000004</v>
      </c>
      <c r="G86" s="25"/>
      <c r="H86" s="23">
        <f t="shared" si="12"/>
        <v>86</v>
      </c>
      <c r="I86" s="26">
        <f>RANK(E86,$E$1:$E$122,0)+COUNTIF($E$1:E86,E86)-1</f>
        <v>34</v>
      </c>
      <c r="J86" s="26" t="str">
        <f t="shared" si="8"/>
        <v>S.US.VTI</v>
      </c>
      <c r="K86" s="23" t="str">
        <f t="shared" si="9"/>
        <v>S.US.ONVO</v>
      </c>
      <c r="L86" s="23" t="str">
        <f>IF(RIGHT(RTD("cqg.rtd",,"ContractData",K86,"LongDescription",,"T"),3)="ETF",LEFT(RTD("cqg.rtd",,"ContractData",K86,"LongDescription",,"T"),LEN(RTD("cqg.rtd", ,"ContractData",K86, "LongDescription",, "T"))-4),RTD("cqg.rtd",,"ContractData",K86,"LongDescription",,"T"))</f>
        <v>Organovo Holdings, Inc.</v>
      </c>
      <c r="M86" s="23" t="str">
        <f t="shared" si="10"/>
        <v>Organovo Holdings, Inc.</v>
      </c>
      <c r="N86" s="24">
        <f>IFERROR(RTD("cqg.rtd", ,"ContractData",K86, "PerCentNetLastTrade",, "T")/100,0)</f>
        <v>0</v>
      </c>
      <c r="O86" s="23">
        <f>RTD("cqg.rtd", ,"ContractData",K86, "T_CVol",, "T")</f>
        <v>741008</v>
      </c>
      <c r="P86" s="25">
        <f xml:space="preserve"> RTD("cqg.rtd",,"StudyData",K86, "MA", "InputChoice=Vol,MAType=Sim,Period=10", "MA","D",,"all",,,,"T")</f>
        <v>1442234.3</v>
      </c>
      <c r="Q86" s="23">
        <f t="shared" si="11"/>
        <v>0</v>
      </c>
    </row>
    <row r="87" spans="2:17" ht="17.25" x14ac:dyDescent="0.3">
      <c r="B87" s="23" t="str">
        <f>'Symbols Used'!B93</f>
        <v>S.US.EWA</v>
      </c>
      <c r="C87" s="23" t="str">
        <f>RTD("cqg.rtd", ,"ContractData",B87, "LongDescription",, "T")</f>
        <v>iShares MSCI Australia ETF</v>
      </c>
      <c r="D87" s="23">
        <f>RTD("cqg.rtd", ,"ContractData",B87, "T_CVol",, "T")</f>
        <v>3688893</v>
      </c>
      <c r="E87" s="24">
        <f>IFERROR(RTD("cqg.rtd", ,"ContractData",B87, "PerCentNetLastTrade",, "T")/100,0)</f>
        <v>1.4697876973326076E-2</v>
      </c>
      <c r="F87" s="25">
        <f xml:space="preserve"> RTD("cqg.rtd",,"StudyData",B87, "MA", "InputChoice=Vol,MAType=Sim,Period=10", "MA","D",,"all",,,,"T")</f>
        <v>4446882.7</v>
      </c>
      <c r="G87" s="25"/>
      <c r="H87" s="23">
        <f t="shared" si="12"/>
        <v>87</v>
      </c>
      <c r="I87" s="26">
        <f>RANK(E87,$E$1:$E$122,0)+COUNTIF($E$1:E87,E87)-1</f>
        <v>55</v>
      </c>
      <c r="J87" s="26" t="str">
        <f t="shared" si="8"/>
        <v>S.US.EWA</v>
      </c>
      <c r="K87" s="23" t="str">
        <f t="shared" si="9"/>
        <v>S.US.DWTI</v>
      </c>
      <c r="L87" s="23" t="str">
        <f>IF(RIGHT(RTD("cqg.rtd",,"ContractData",K87,"LongDescription",,"T"),3)="ETF",LEFT(RTD("cqg.rtd",,"ContractData",K87,"LongDescription",,"T"),LEN(RTD("cqg.rtd", ,"ContractData",K87, "LongDescription",, "T"))-4),RTD("cqg.rtd",,"ContractData",K87,"LongDescription",,"T"))</f>
        <v>VelocityShares 3x Inverse Crude ETN</v>
      </c>
      <c r="M87" s="23" t="str">
        <f t="shared" si="10"/>
        <v>VelocityShares 3x Inverse Crude ETN</v>
      </c>
      <c r="N87" s="24">
        <f>IFERROR(RTD("cqg.rtd", ,"ContractData",K87, "PerCentNetLastTrade",, "T")/100,0)</f>
        <v>-4.5871559633027523E-5</v>
      </c>
      <c r="O87" s="23">
        <f>RTD("cqg.rtd", ,"ContractData",K87, "T_CVol",, "T")</f>
        <v>655033</v>
      </c>
      <c r="P87" s="25">
        <f xml:space="preserve"> RTD("cqg.rtd",,"StudyData",K87, "MA", "InputChoice=Vol,MAType=Sim,Period=10", "MA","D",,"all",,,,"T")</f>
        <v>1049077.1000000001</v>
      </c>
      <c r="Q87" s="23">
        <f t="shared" si="11"/>
        <v>0</v>
      </c>
    </row>
    <row r="88" spans="2:17" ht="17.25" x14ac:dyDescent="0.3">
      <c r="B88" s="23" t="str">
        <f>'Symbols Used'!B94</f>
        <v>S.US.EWU</v>
      </c>
      <c r="C88" s="23" t="str">
        <f>RTD("cqg.rtd", ,"ContractData",B88, "LongDescription",, "T")</f>
        <v>iShares MSCI United Kingdom ETF</v>
      </c>
      <c r="D88" s="23">
        <f>RTD("cqg.rtd", ,"ContractData",B88, "T_CVol",, "T")</f>
        <v>3921359</v>
      </c>
      <c r="E88" s="24">
        <f>IFERROR(RTD("cqg.rtd", ,"ContractData",B88, "PerCentNetLastTrade",, "T")/100,0)</f>
        <v>-1.2048192771084336E-3</v>
      </c>
      <c r="F88" s="25">
        <f xml:space="preserve"> RTD("cqg.rtd",,"StudyData",B88, "MA", "InputChoice=Vol,MAType=Sim,Period=10", "MA","D",,"all",,,,"T")</f>
        <v>4120717.3</v>
      </c>
      <c r="G88" s="25"/>
      <c r="H88" s="23">
        <f t="shared" si="12"/>
        <v>88</v>
      </c>
      <c r="I88" s="26">
        <f>RANK(E88,$E$1:$E$122,0)+COUNTIF($E$1:E88,E88)-1</f>
        <v>89</v>
      </c>
      <c r="J88" s="26" t="str">
        <f t="shared" si="8"/>
        <v>S.US.EWU</v>
      </c>
      <c r="K88" s="23" t="str">
        <f t="shared" si="9"/>
        <v>S.US.LQD</v>
      </c>
      <c r="L88" s="23" t="str">
        <f>IF(RIGHT(RTD("cqg.rtd",,"ContractData",K88,"LongDescription",,"T"),3)="ETF",LEFT(RTD("cqg.rtd",,"ContractData",K88,"LongDescription",,"T"),LEN(RTD("cqg.rtd", ,"ContractData",K88, "LongDescription",, "T"))-4),RTD("cqg.rtd",,"ContractData",K88,"LongDescription",,"T"))</f>
        <v>iShares iBoxx $ Grade Corporate Bond</v>
      </c>
      <c r="M88" s="23" t="str">
        <f t="shared" si="10"/>
        <v>iShares iBoxx $ Grade Corporate Bond</v>
      </c>
      <c r="N88" s="24">
        <f>IFERROR(RTD("cqg.rtd", ,"ContractData",K88, "PerCentNetLastTrade",, "T")/100,0)</f>
        <v>-1.1294526498696787E-3</v>
      </c>
      <c r="O88" s="23">
        <f>RTD("cqg.rtd", ,"ContractData",K88, "T_CVol",, "T")</f>
        <v>1777485</v>
      </c>
      <c r="P88" s="25">
        <f xml:space="preserve"> RTD("cqg.rtd",,"StudyData",K88, "MA", "InputChoice=Vol,MAType=Sim,Period=10", "MA","D",,"all",,,,"T")</f>
        <v>2465487.7999999998</v>
      </c>
      <c r="Q88" s="23">
        <f t="shared" si="11"/>
        <v>0</v>
      </c>
    </row>
    <row r="89" spans="2:17" ht="17.25" x14ac:dyDescent="0.3">
      <c r="B89" s="23" t="str">
        <f>'Symbols Used'!B95</f>
        <v>S.US.FAZ</v>
      </c>
      <c r="C89" s="23" t="str">
        <f>RTD("cqg.rtd", ,"ContractData",B89, "LongDescription",, "T")</f>
        <v>Direxion Daily Financial Bear 3X Shares</v>
      </c>
      <c r="D89" s="23">
        <f>RTD("cqg.rtd", ,"ContractData",B89, "T_CVol",, "T")</f>
        <v>4909948</v>
      </c>
      <c r="E89" s="24">
        <f>IFERROR(RTD("cqg.rtd", ,"ContractData",B89, "PerCentNetLastTrade",, "T")/100,0)</f>
        <v>-7.2765072765072769E-2</v>
      </c>
      <c r="F89" s="25">
        <f xml:space="preserve"> RTD("cqg.rtd",,"StudyData",B89, "MA", "InputChoice=Vol,MAType=Sim,Period=10", "MA","D",,"all",,,,"T")</f>
        <v>4688040.8</v>
      </c>
      <c r="G89" s="25"/>
      <c r="H89" s="23">
        <f t="shared" si="12"/>
        <v>89</v>
      </c>
      <c r="I89" s="26">
        <f>RANK(E89,$E$1:$E$122,0)+COUNTIF($E$1:E89,E89)-1</f>
        <v>115</v>
      </c>
      <c r="J89" s="26" t="str">
        <f t="shared" si="8"/>
        <v>S.US.FAZ</v>
      </c>
      <c r="K89" s="23" t="str">
        <f t="shared" si="9"/>
        <v>S.US.EWU</v>
      </c>
      <c r="L89" s="23" t="str">
        <f>IF(RIGHT(RTD("cqg.rtd",,"ContractData",K89,"LongDescription",,"T"),3)="ETF",LEFT(RTD("cqg.rtd",,"ContractData",K89,"LongDescription",,"T"),LEN(RTD("cqg.rtd", ,"ContractData",K89, "LongDescription",, "T"))-4),RTD("cqg.rtd",,"ContractData",K89,"LongDescription",,"T"))</f>
        <v>iShares MSCI United Kingdom</v>
      </c>
      <c r="M89" s="23" t="str">
        <f t="shared" si="10"/>
        <v>iShares MSCI United Kingdom</v>
      </c>
      <c r="N89" s="24">
        <f>IFERROR(RTD("cqg.rtd", ,"ContractData",K89, "PerCentNetLastTrade",, "T")/100,0)</f>
        <v>-1.2048192771084336E-3</v>
      </c>
      <c r="O89" s="23">
        <f>RTD("cqg.rtd", ,"ContractData",K89, "T_CVol",, "T")</f>
        <v>3921359</v>
      </c>
      <c r="P89" s="25">
        <f xml:space="preserve"> RTD("cqg.rtd",,"StudyData",K89, "MA", "InputChoice=Vol,MAType=Sim,Period=10", "MA","D",,"all",,,,"T")</f>
        <v>4120717.3</v>
      </c>
      <c r="Q89" s="23">
        <f t="shared" si="11"/>
        <v>0</v>
      </c>
    </row>
    <row r="90" spans="2:17" ht="17.25" x14ac:dyDescent="0.3">
      <c r="B90" s="23" t="str">
        <f>'Symbols Used'!B96</f>
        <v>S.US.EMLC</v>
      </c>
      <c r="C90" s="23" t="str">
        <f>RTD("cqg.rtd", ,"ContractData",B90, "LongDescription",, "T")</f>
        <v>Market Vectors EmgMktsLocalCurrencyBond</v>
      </c>
      <c r="D90" s="23">
        <f>RTD("cqg.rtd", ,"ContractData",B90, "T_CVol",, "T")</f>
        <v>595037</v>
      </c>
      <c r="E90" s="24">
        <f>IFERROR(RTD("cqg.rtd", ,"ContractData",B90, "PerCentNetLastTrade",, "T")/100,0)</f>
        <v>-5.6053811659192822E-3</v>
      </c>
      <c r="F90" s="25">
        <f xml:space="preserve"> RTD("cqg.rtd",,"StudyData",B90, "MA", "InputChoice=Vol,MAType=Sim,Period=10", "MA","D",,"all",,,,"T")</f>
        <v>719165.7</v>
      </c>
      <c r="G90" s="25"/>
      <c r="H90" s="23">
        <f t="shared" si="12"/>
        <v>90</v>
      </c>
      <c r="I90" s="26">
        <f>RANK(E90,$E$1:$E$122,0)+COUNTIF($E$1:E90,E90)-1</f>
        <v>95</v>
      </c>
      <c r="J90" s="26" t="str">
        <f t="shared" si="8"/>
        <v>S.US.EMLC</v>
      </c>
      <c r="K90" s="23" t="str">
        <f t="shared" si="9"/>
        <v>S.US.USO</v>
      </c>
      <c r="L90" s="23" t="str">
        <f>IF(RIGHT(RTD("cqg.rtd",,"ContractData",K90,"LongDescription",,"T"),3)="ETF",LEFT(RTD("cqg.rtd",,"ContractData",K90,"LongDescription",,"T"),LEN(RTD("cqg.rtd", ,"ContractData",K90, "LongDescription",, "T"))-4),RTD("cqg.rtd",,"ContractData",K90,"LongDescription",,"T"))</f>
        <v>United States Oil Fund</v>
      </c>
      <c r="M90" s="23" t="str">
        <f t="shared" si="10"/>
        <v>United States Oil Fund</v>
      </c>
      <c r="N90" s="24">
        <f>IFERROR(RTD("cqg.rtd", ,"ContractData",K90, "PerCentNetLastTrade",, "T")/100,0)</f>
        <v>-1.5710919088766692E-3</v>
      </c>
      <c r="O90" s="23">
        <f>RTD("cqg.rtd", ,"ContractData",K90, "T_CVol",, "T")</f>
        <v>22494614</v>
      </c>
      <c r="P90" s="25">
        <f xml:space="preserve"> RTD("cqg.rtd",,"StudyData",K90, "MA", "InputChoice=Vol,MAType=Sim,Period=10", "MA","D",,"all",,,,"T")</f>
        <v>27825153.100000001</v>
      </c>
      <c r="Q90" s="23">
        <f t="shared" si="11"/>
        <v>0</v>
      </c>
    </row>
    <row r="91" spans="2:17" ht="17.25" x14ac:dyDescent="0.3">
      <c r="B91" s="23" t="str">
        <f>'Symbols Used'!B97</f>
        <v>S.US.BKLN</v>
      </c>
      <c r="C91" s="23" t="str">
        <f>RTD("cqg.rtd", ,"ContractData",B91, "LongDescription",, "T")</f>
        <v>PowerShares Senior Loan Portfolio</v>
      </c>
      <c r="D91" s="23">
        <f>RTD("cqg.rtd", ,"ContractData",B91, "T_CVol",, "T")</f>
        <v>961452</v>
      </c>
      <c r="E91" s="24">
        <f>IFERROR(RTD("cqg.rtd", ,"ContractData",B91, "PerCentNetLastTrade",, "T")/100,0)</f>
        <v>2.5884383088869718E-3</v>
      </c>
      <c r="F91" s="25">
        <f xml:space="preserve"> RTD("cqg.rtd",,"StudyData",B91, "MA", "InputChoice=Vol,MAType=Sim,Period=10", "MA","D",,"all",,,,"T")</f>
        <v>2484403.5</v>
      </c>
      <c r="G91" s="25"/>
      <c r="H91" s="23">
        <f t="shared" si="12"/>
        <v>91</v>
      </c>
      <c r="I91" s="26">
        <f>RANK(E91,$E$1:$E$122,0)+COUNTIF($E$1:E91,E91)-1</f>
        <v>82</v>
      </c>
      <c r="J91" s="26" t="str">
        <f t="shared" si="8"/>
        <v>S.US.BKLN</v>
      </c>
      <c r="K91" s="23" t="str">
        <f t="shared" si="9"/>
        <v>S.US.UNG</v>
      </c>
      <c r="L91" s="23" t="str">
        <f>IF(RIGHT(RTD("cqg.rtd",,"ContractData",K91,"LongDescription",,"T"),3)="ETF",LEFT(RTD("cqg.rtd",,"ContractData",K91,"LongDescription",,"T"),LEN(RTD("cqg.rtd", ,"ContractData",K91, "LongDescription",, "T"))-4),RTD("cqg.rtd",,"ContractData",K91,"LongDescription",,"T"))</f>
        <v>United States Natural Gas Fund</v>
      </c>
      <c r="M91" s="23" t="str">
        <f t="shared" si="10"/>
        <v>United States Natural Gas Fund</v>
      </c>
      <c r="N91" s="24">
        <f>IFERROR(RTD("cqg.rtd", ,"ContractData",K91, "PerCentNetLastTrade",, "T")/100,0)</f>
        <v>-2.3492560689115111E-3</v>
      </c>
      <c r="O91" s="23">
        <f>RTD("cqg.rtd", ,"ContractData",K91, "T_CVol",, "T")</f>
        <v>1778052</v>
      </c>
      <c r="P91" s="25">
        <f xml:space="preserve"> RTD("cqg.rtd",,"StudyData",K91, "MA", "InputChoice=Vol,MAType=Sim,Period=10", "MA","D",,"all",,,,"T")</f>
        <v>4605782.9000000004</v>
      </c>
      <c r="Q91" s="23">
        <f t="shared" si="11"/>
        <v>0</v>
      </c>
    </row>
    <row r="92" spans="2:17" ht="17.25" x14ac:dyDescent="0.3">
      <c r="B92" s="23" t="str">
        <f>'Symbols Used'!B98</f>
        <v>S.US.SCHE</v>
      </c>
      <c r="C92" s="23" t="str">
        <f>RTD("cqg.rtd", ,"ContractData",B92, "LongDescription",, "T")</f>
        <v>Schwab Emerging Markets Equity ETF</v>
      </c>
      <c r="D92" s="23">
        <f>RTD("cqg.rtd", ,"ContractData",B92, "T_CVol",, "T")</f>
        <v>461792</v>
      </c>
      <c r="E92" s="24">
        <f>IFERROR(RTD("cqg.rtd", ,"ContractData",B92, "PerCentNetLastTrade",, "T")/100,0)</f>
        <v>2.1871820956256359E-2</v>
      </c>
      <c r="F92" s="25">
        <f xml:space="preserve"> RTD("cqg.rtd",,"StudyData",B92, "MA", "InputChoice=Vol,MAType=Sim,Period=10", "MA","D",,"all",,,,"T")</f>
        <v>1056193.8</v>
      </c>
      <c r="G92" s="25"/>
      <c r="H92" s="23">
        <f t="shared" si="12"/>
        <v>92</v>
      </c>
      <c r="I92" s="26">
        <f>RANK(E92,$E$1:$E$122,0)+COUNTIF($E$1:E92,E92)-1</f>
        <v>37</v>
      </c>
      <c r="J92" s="26" t="str">
        <f t="shared" si="8"/>
        <v>S.US.SCHE</v>
      </c>
      <c r="K92" s="23" t="str">
        <f t="shared" si="9"/>
        <v>S.US.OIL</v>
      </c>
      <c r="L92" s="23" t="str">
        <f>IF(RIGHT(RTD("cqg.rtd",,"ContractData",K92,"LongDescription",,"T"),3)="ETF",LEFT(RTD("cqg.rtd",,"ContractData",K92,"LongDescription",,"T"),LEN(RTD("cqg.rtd", ,"ContractData",K92, "LongDescription",, "T"))-4),RTD("cqg.rtd",,"ContractData",K92,"LongDescription",,"T"))</f>
        <v>iPath S&amp;P GSCI Crude Oil TR Index ETN</v>
      </c>
      <c r="M92" s="23" t="str">
        <f t="shared" si="10"/>
        <v>iPath S&amp;P GSCI Crude Oil TR Index ETN</v>
      </c>
      <c r="N92" s="24">
        <f>IFERROR(RTD("cqg.rtd", ,"ContractData",K92, "PerCentNetLastTrade",, "T")/100,0)</f>
        <v>-2.7932960893854745E-3</v>
      </c>
      <c r="O92" s="23">
        <f>RTD("cqg.rtd", ,"ContractData",K92, "T_CVol",, "T")</f>
        <v>2619525</v>
      </c>
      <c r="P92" s="25">
        <f xml:space="preserve"> RTD("cqg.rtd",,"StudyData",K92, "MA", "InputChoice=Vol,MAType=Sim,Period=10", "MA","D",,"all",,,,"T")</f>
        <v>5665023.7999999998</v>
      </c>
      <c r="Q92" s="23">
        <f t="shared" si="11"/>
        <v>0</v>
      </c>
    </row>
    <row r="93" spans="2:17" ht="17.25" x14ac:dyDescent="0.3">
      <c r="B93" s="23" t="str">
        <f>'Symbols Used'!B99</f>
        <v>S.BA</v>
      </c>
      <c r="C93" s="23" t="str">
        <f>RTD("cqg.rtd", ,"ContractData",B93, "LongDescription",, "T")</f>
        <v>Boeing Company</v>
      </c>
      <c r="D93" s="23">
        <f>RTD("cqg.rtd", ,"ContractData",B93, "T_CVol",, "T")</f>
        <v>3896053</v>
      </c>
      <c r="E93" s="24">
        <f>IFERROR(RTD("cqg.rtd", ,"ContractData",B93, "PerCentNetLastTrade",, "T")/100,0)</f>
        <v>1.8248466013228146E-2</v>
      </c>
      <c r="F93" s="25">
        <f xml:space="preserve"> RTD("cqg.rtd",,"StudyData",B93, "MA", "InputChoice=Vol,MAType=Sim,Period=10", "MA","D",,"all",,,,"T")</f>
        <v>5191284.0999999996</v>
      </c>
      <c r="G93" s="25"/>
      <c r="H93" s="23">
        <f t="shared" si="12"/>
        <v>93</v>
      </c>
      <c r="I93" s="26">
        <f>RANK(E93,$E$1:$E$122,0)+COUNTIF($E$1:E93,E93)-1</f>
        <v>47</v>
      </c>
      <c r="J93" s="26" t="str">
        <f t="shared" si="8"/>
        <v>S.BA</v>
      </c>
      <c r="K93" s="23" t="str">
        <f t="shared" si="9"/>
        <v>S.US.AGG</v>
      </c>
      <c r="L93" s="23" t="str">
        <f>IF(RIGHT(RTD("cqg.rtd",,"ContractData",K93,"LongDescription",,"T"),3)="ETF",LEFT(RTD("cqg.rtd",,"ContractData",K93,"LongDescription",,"T"),LEN(RTD("cqg.rtd", ,"ContractData",K93, "LongDescription",, "T"))-4),RTD("cqg.rtd",,"ContractData",K93,"LongDescription",,"T"))</f>
        <v>iShares Core U.S. Aggregate Bond</v>
      </c>
      <c r="M93" s="23" t="str">
        <f t="shared" si="10"/>
        <v>iShares Core U.S. Aggregate Bond</v>
      </c>
      <c r="N93" s="24">
        <f>IFERROR(RTD("cqg.rtd", ,"ContractData",K93, "PerCentNetLastTrade",, "T")/100,0)</f>
        <v>-4.2024483829709476E-3</v>
      </c>
      <c r="O93" s="23">
        <f>RTD("cqg.rtd", ,"ContractData",K93, "T_CVol",, "T")</f>
        <v>2552965</v>
      </c>
      <c r="P93" s="25">
        <f xml:space="preserve"> RTD("cqg.rtd",,"StudyData",K93, "MA", "InputChoice=Vol,MAType=Sim,Period=10", "MA","D",,"all",,,,"T")</f>
        <v>2350194</v>
      </c>
      <c r="Q93" s="23">
        <f t="shared" si="11"/>
        <v>1</v>
      </c>
    </row>
    <row r="94" spans="2:17" ht="17.25" x14ac:dyDescent="0.3">
      <c r="B94" s="23" t="str">
        <f>'Symbols Used'!B100</f>
        <v>S.US.XBI</v>
      </c>
      <c r="C94" s="23" t="str">
        <f>RTD("cqg.rtd", ,"ContractData",B94, "LongDescription",, "T")</f>
        <v>SPDR S&amp;P Biotech ETF</v>
      </c>
      <c r="D94" s="23">
        <f>RTD("cqg.rtd", ,"ContractData",B94, "T_CVol",, "T")</f>
        <v>1316371</v>
      </c>
      <c r="E94" s="24">
        <f>IFERROR(RTD("cqg.rtd", ,"ContractData",B94, "PerCentNetLastTrade",, "T")/100,0)</f>
        <v>1.8010662312088758E-2</v>
      </c>
      <c r="F94" s="25">
        <f xml:space="preserve"> RTD("cqg.rtd",,"StudyData",B94, "MA", "InputChoice=Vol,MAType=Sim,Period=10", "MA","D",,"all",,,,"T")</f>
        <v>2041982.6</v>
      </c>
      <c r="G94" s="25"/>
      <c r="H94" s="23">
        <f t="shared" si="12"/>
        <v>94</v>
      </c>
      <c r="I94" s="26">
        <f>RANK(E94,$E$1:$E$122,0)+COUNTIF($E$1:E94,E94)-1</f>
        <v>48</v>
      </c>
      <c r="J94" s="26" t="str">
        <f t="shared" si="8"/>
        <v>S.US.XBI</v>
      </c>
      <c r="K94" s="23" t="str">
        <f t="shared" si="9"/>
        <v>S.US.SCO</v>
      </c>
      <c r="L94" s="23" t="str">
        <f>IF(RIGHT(RTD("cqg.rtd",,"ContractData",K94,"LongDescription",,"T"),3)="ETF",LEFT(RTD("cqg.rtd",,"ContractData",K94,"LongDescription",,"T"),LEN(RTD("cqg.rtd", ,"ContractData",K94, "LongDescription",, "T"))-4),RTD("cqg.rtd",,"ContractData",K94,"LongDescription",,"T"))</f>
        <v>ProShares UltraShort Bloomberg Crude</v>
      </c>
      <c r="M94" s="23" t="str">
        <f t="shared" si="10"/>
        <v>ProShares UltraShort Bloomberg Crude</v>
      </c>
      <c r="N94" s="24">
        <f>IFERROR(RTD("cqg.rtd", ,"ContractData",K94, "PerCentNetLastTrade",, "T")/100,0)</f>
        <v>-5.4393625986363294E-3</v>
      </c>
      <c r="O94" s="23">
        <f>RTD("cqg.rtd", ,"ContractData",K94, "T_CVol",, "T")</f>
        <v>636723</v>
      </c>
      <c r="P94" s="25">
        <f xml:space="preserve"> RTD("cqg.rtd",,"StudyData",K94, "MA", "InputChoice=Vol,MAType=Sim,Period=10", "MA","D",,"all",,,,"T")</f>
        <v>1111679.8</v>
      </c>
      <c r="Q94" s="23">
        <f t="shared" si="11"/>
        <v>0</v>
      </c>
    </row>
    <row r="95" spans="2:17" ht="17.25" x14ac:dyDescent="0.3">
      <c r="B95" s="23" t="str">
        <f>'Symbols Used'!B101</f>
        <v>S.US.QLD</v>
      </c>
      <c r="C95" s="23" t="str">
        <f>RTD("cqg.rtd", ,"ContractData",B95, "LongDescription",, "T")</f>
        <v>Proshares Ultra QQQ</v>
      </c>
      <c r="D95" s="23">
        <f>RTD("cqg.rtd", ,"ContractData",B95, "T_CVol",, "T")</f>
        <v>2606755</v>
      </c>
      <c r="E95" s="24">
        <f>IFERROR(RTD("cqg.rtd", ,"ContractData",B95, "PerCentNetLastTrade",, "T")/100,0)</f>
        <v>6.5142293140319121E-2</v>
      </c>
      <c r="F95" s="25">
        <f xml:space="preserve"> RTD("cqg.rtd",,"StudyData",B95, "MA", "InputChoice=Vol,MAType=Sim,Period=10", "MA","D",,"all",,,,"T")</f>
        <v>2630074.4</v>
      </c>
      <c r="G95" s="25"/>
      <c r="H95" s="23">
        <f t="shared" si="12"/>
        <v>95</v>
      </c>
      <c r="I95" s="26">
        <f>RANK(E95,$E$1:$E$122,0)+COUNTIF($E$1:E95,E95)-1</f>
        <v>6</v>
      </c>
      <c r="J95" s="26" t="str">
        <f t="shared" si="8"/>
        <v>S.US.QLD</v>
      </c>
      <c r="K95" s="23" t="str">
        <f t="shared" si="9"/>
        <v>S.US.EMLC</v>
      </c>
      <c r="L95" s="23" t="str">
        <f>IF(RIGHT(RTD("cqg.rtd",,"ContractData",K95,"LongDescription",,"T"),3)="ETF",LEFT(RTD("cqg.rtd",,"ContractData",K95,"LongDescription",,"T"),LEN(RTD("cqg.rtd", ,"ContractData",K95, "LongDescription",, "T"))-4),RTD("cqg.rtd",,"ContractData",K95,"LongDescription",,"T"))</f>
        <v>Market Vectors EmgMktsLocalCurrencyBond</v>
      </c>
      <c r="M95" s="23" t="str">
        <f t="shared" si="10"/>
        <v>Market Vectors EmgMktsLocalCurrencyBond</v>
      </c>
      <c r="N95" s="24">
        <f>IFERROR(RTD("cqg.rtd", ,"ContractData",K95, "PerCentNetLastTrade",, "T")/100,0)</f>
        <v>-5.6053811659192822E-3</v>
      </c>
      <c r="O95" s="23">
        <f>RTD("cqg.rtd", ,"ContractData",K95, "T_CVol",, "T")</f>
        <v>595037</v>
      </c>
      <c r="P95" s="25">
        <f xml:space="preserve"> RTD("cqg.rtd",,"StudyData",K95, "MA", "InputChoice=Vol,MAType=Sim,Period=10", "MA","D",,"all",,,,"T")</f>
        <v>719165.7</v>
      </c>
      <c r="Q95" s="23">
        <f t="shared" si="11"/>
        <v>0</v>
      </c>
    </row>
    <row r="96" spans="2:17" ht="17.25" x14ac:dyDescent="0.3">
      <c r="B96" s="23" t="str">
        <f>'Symbols Used'!B102</f>
        <v>S.US.PFF</v>
      </c>
      <c r="C96" s="23" t="str">
        <f>RTD("cqg.rtd", ,"ContractData",B96, "LongDescription",, "T")</f>
        <v>iShares U.S. Preferred Stock ETF</v>
      </c>
      <c r="D96" s="23">
        <f>RTD("cqg.rtd", ,"ContractData",B96, "T_CVol",, "T")</f>
        <v>1864296</v>
      </c>
      <c r="E96" s="24">
        <f>IFERROR(RTD("cqg.rtd", ,"ContractData",B96, "PerCentNetLastTrade",, "T")/100,0)</f>
        <v>4.6753246753246753E-3</v>
      </c>
      <c r="F96" s="25">
        <f xml:space="preserve"> RTD("cqg.rtd",,"StudyData",B96, "MA", "InputChoice=Vol,MAType=Sim,Period=10", "MA","D",,"all",,,,"T")</f>
        <v>2871657.2</v>
      </c>
      <c r="G96" s="25"/>
      <c r="H96" s="23">
        <f t="shared" si="12"/>
        <v>96</v>
      </c>
      <c r="I96" s="26">
        <f>RANK(E96,$E$1:$E$122,0)+COUNTIF($E$1:E96,E96)-1</f>
        <v>76</v>
      </c>
      <c r="J96" s="26" t="str">
        <f t="shared" si="8"/>
        <v>S.US.PFF</v>
      </c>
      <c r="K96" s="23" t="str">
        <f t="shared" si="9"/>
        <v>S.US.DBC</v>
      </c>
      <c r="L96" s="23" t="str">
        <f>IF(RIGHT(RTD("cqg.rtd",,"ContractData",K96,"LongDescription",,"T"),3)="ETF",LEFT(RTD("cqg.rtd",,"ContractData",K96,"LongDescription",,"T"),LEN(RTD("cqg.rtd", ,"ContractData",K96, "LongDescription",, "T"))-4),RTD("cqg.rtd",,"ContractData",K96,"LongDescription",,"T"))</f>
        <v>PowerShares DB Commodity Index Tracking</v>
      </c>
      <c r="M96" s="23" t="str">
        <f t="shared" si="10"/>
        <v>PowerShares DB Commodity Index Tracking</v>
      </c>
      <c r="N96" s="24">
        <f>IFERROR(RTD("cqg.rtd", ,"ContractData",K96, "PerCentNetLastTrade",, "T")/100,0)</f>
        <v>-8.2758620689655175E-3</v>
      </c>
      <c r="O96" s="23">
        <f>RTD("cqg.rtd", ,"ContractData",K96, "T_CVol",, "T")</f>
        <v>1284431</v>
      </c>
      <c r="P96" s="25">
        <f xml:space="preserve"> RTD("cqg.rtd",,"StudyData",K96, "MA", "InputChoice=Vol,MAType=Sim,Period=10", "MA","D",,"all",,,,"T")</f>
        <v>2274540.2000000002</v>
      </c>
      <c r="Q96" s="23">
        <f t="shared" si="11"/>
        <v>0</v>
      </c>
    </row>
    <row r="97" spans="2:19" ht="17.25" x14ac:dyDescent="0.3">
      <c r="B97" s="23" t="str">
        <f>'Symbols Used'!B103</f>
        <v>S.US.AGG</v>
      </c>
      <c r="C97" s="23" t="str">
        <f>RTD("cqg.rtd", ,"ContractData",B97, "LongDescription",, "T")</f>
        <v>iShares Core U.S. Aggregate Bond ETF</v>
      </c>
      <c r="D97" s="23">
        <f>RTD("cqg.rtd", ,"ContractData",B97, "T_CVol",, "T")</f>
        <v>2552965</v>
      </c>
      <c r="E97" s="24">
        <f>IFERROR(RTD("cqg.rtd", ,"ContractData",B97, "PerCentNetLastTrade",, "T")/100,0)</f>
        <v>-4.2024483829709476E-3</v>
      </c>
      <c r="F97" s="25">
        <f xml:space="preserve"> RTD("cqg.rtd",,"StudyData",B97, "MA", "InputChoice=Vol,MAType=Sim,Period=10", "MA","D",,"all",,,,"T")</f>
        <v>2350194</v>
      </c>
      <c r="G97" s="25"/>
      <c r="H97" s="23">
        <f t="shared" si="12"/>
        <v>97</v>
      </c>
      <c r="I97" s="26">
        <f>RANK(E97,$E$1:$E$122,0)+COUNTIF($E$1:E97,E97)-1</f>
        <v>93</v>
      </c>
      <c r="J97" s="26" t="str">
        <f t="shared" si="8"/>
        <v>S.US.AGG</v>
      </c>
      <c r="K97" s="23" t="str">
        <f t="shared" si="9"/>
        <v>S.US.GLD</v>
      </c>
      <c r="L97" s="23" t="str">
        <f>IF(RIGHT(RTD("cqg.rtd",,"ContractData",K97,"LongDescription",,"T"),3)="ETF",LEFT(RTD("cqg.rtd",,"ContractData",K97,"LongDescription",,"T"),LEN(RTD("cqg.rtd", ,"ContractData",K97, "LongDescription",, "T"))-4),RTD("cqg.rtd",,"ContractData",K97,"LongDescription",,"T"))</f>
        <v>SPDR Gold Trust</v>
      </c>
      <c r="M97" s="23" t="str">
        <f t="shared" si="10"/>
        <v>Gold Trust</v>
      </c>
      <c r="N97" s="24">
        <f>IFERROR(RTD("cqg.rtd", ,"ContractData",K97, "PerCentNetLastTrade",, "T")/100,0)</f>
        <v>-1.0809820447050202E-2</v>
      </c>
      <c r="O97" s="23">
        <f>RTD("cqg.rtd", ,"ContractData",K97, "T_CVol",, "T")</f>
        <v>7417437</v>
      </c>
      <c r="P97" s="25">
        <f xml:space="preserve"> RTD("cqg.rtd",,"StudyData",K97, "MA", "InputChoice=Vol,MAType=Sim,Period=10", "MA","D",,"all",,,,"T")</f>
        <v>8747302.4000000004</v>
      </c>
      <c r="Q97" s="23">
        <f t="shared" si="11"/>
        <v>0</v>
      </c>
    </row>
    <row r="98" spans="2:19" ht="17.25" x14ac:dyDescent="0.3">
      <c r="B98" s="23" t="str">
        <f>'Symbols Used'!B104</f>
        <v>S.US.MDY</v>
      </c>
      <c r="C98" s="23" t="str">
        <f>RTD("cqg.rtd", ,"ContractData",B98, "LongDescription",, "T")</f>
        <v>SPDR S&amp;P MidCap 400 ETF Trust</v>
      </c>
      <c r="D98" s="23">
        <f>RTD("cqg.rtd", ,"ContractData",B98, "T_CVol",, "T")</f>
        <v>2139637</v>
      </c>
      <c r="E98" s="24">
        <f>IFERROR(RTD("cqg.rtd", ,"ContractData",B98, "PerCentNetLastTrade",, "T")/100,0)</f>
        <v>1.6043215141545834E-2</v>
      </c>
      <c r="F98" s="25">
        <f xml:space="preserve"> RTD("cqg.rtd",,"StudyData",B98, "MA", "InputChoice=Vol,MAType=Sim,Period=10", "MA","D",,"all",,,,"T")</f>
        <v>3213043.2</v>
      </c>
      <c r="G98" s="25"/>
      <c r="H98" s="23">
        <f t="shared" si="12"/>
        <v>98</v>
      </c>
      <c r="I98" s="26">
        <f>RANK(E98,$E$1:$E$122,0)+COUNTIF($E$1:E98,E98)-1</f>
        <v>51</v>
      </c>
      <c r="J98" s="26" t="str">
        <f t="shared" si="8"/>
        <v>S.US.MDY</v>
      </c>
      <c r="K98" s="23" t="str">
        <f t="shared" si="9"/>
        <v>S.US.IAU</v>
      </c>
      <c r="L98" s="23" t="str">
        <f>IF(RIGHT(RTD("cqg.rtd",,"ContractData",K98,"LongDescription",,"T"),3)="ETF",LEFT(RTD("cqg.rtd",,"ContractData",K98,"LongDescription",,"T"),LEN(RTD("cqg.rtd", ,"ContractData",K98, "LongDescription",, "T"))-4),RTD("cqg.rtd",,"ContractData",K98,"LongDescription",,"T"))</f>
        <v>iShares Gold Trust</v>
      </c>
      <c r="M98" s="23" t="str">
        <f t="shared" si="10"/>
        <v>iShares Gold Trust</v>
      </c>
      <c r="N98" s="24">
        <f>IFERROR(RTD("cqg.rtd", ,"ContractData",K98, "PerCentNetLastTrade",, "T")/100,0)</f>
        <v>-1.1796733212341197E-2</v>
      </c>
      <c r="O98" s="23">
        <f>RTD("cqg.rtd", ,"ContractData",K98, "T_CVol",, "T")</f>
        <v>1996487</v>
      </c>
      <c r="P98" s="25">
        <f xml:space="preserve"> RTD("cqg.rtd",,"StudyData",K98, "MA", "InputChoice=Vol,MAType=Sim,Period=10", "MA","D",,"all",,,,"T")</f>
        <v>3751660.2</v>
      </c>
      <c r="Q98" s="23">
        <f t="shared" si="11"/>
        <v>0</v>
      </c>
    </row>
    <row r="99" spans="2:19" ht="17.25" x14ac:dyDescent="0.3">
      <c r="B99" s="23" t="str">
        <f>'Symbols Used'!B105</f>
        <v>S.US.BAA</v>
      </c>
      <c r="C99" s="23" t="str">
        <f>RTD("cqg.rtd", ,"ContractData",B99, "LongDescription",, "T")</f>
        <v>Banro Corporation</v>
      </c>
      <c r="D99" s="23">
        <f>RTD("cqg.rtd", ,"ContractData",B99, "T_CVol",, "T")</f>
        <v>932012</v>
      </c>
      <c r="E99" s="24">
        <f>IFERROR(RTD("cqg.rtd", ,"ContractData",B99, "PerCentNetLastTrade",, "T")/100,0)</f>
        <v>0</v>
      </c>
      <c r="F99" s="25">
        <f xml:space="preserve"> RTD("cqg.rtd",,"StudyData",B99, "MA", "InputChoice=Vol,MAType=Sim,Period=10", "MA","D",,"all",,,,"T")</f>
        <v>1702473.5</v>
      </c>
      <c r="G99" s="25"/>
      <c r="H99" s="23">
        <f t="shared" si="12"/>
        <v>99</v>
      </c>
      <c r="I99" s="26">
        <f>RANK(E99,$E$1:$E$122,0)+COUNTIF($E$1:E99,E99)-1</f>
        <v>85</v>
      </c>
      <c r="J99" s="26" t="str">
        <f t="shared" si="8"/>
        <v>S.US.BAA</v>
      </c>
      <c r="K99" s="23" t="str">
        <f t="shared" si="9"/>
        <v>S.US.LNG</v>
      </c>
      <c r="L99" s="23" t="str">
        <f>IF(RIGHT(RTD("cqg.rtd",,"ContractData",K99,"LongDescription",,"T"),3)="ETF",LEFT(RTD("cqg.rtd",,"ContractData",K99,"LongDescription",,"T"),LEN(RTD("cqg.rtd", ,"ContractData",K99, "LongDescription",, "T"))-4),RTD("cqg.rtd",,"ContractData",K99,"LongDescription",,"T"))</f>
        <v>Cheniere Energy Inc</v>
      </c>
      <c r="M99" s="23" t="str">
        <f t="shared" si="10"/>
        <v>Cheniere Energy Inc</v>
      </c>
      <c r="N99" s="24">
        <f>IFERROR(RTD("cqg.rtd", ,"ContractData",K99, "PerCentNetLastTrade",, "T")/100,0)</f>
        <v>-1.3541309564621186E-2</v>
      </c>
      <c r="O99" s="23">
        <f>RTD("cqg.rtd", ,"ContractData",K99, "T_CVol",, "T")</f>
        <v>2774870</v>
      </c>
      <c r="P99" s="25">
        <f xml:space="preserve"> RTD("cqg.rtd",,"StudyData",K99, "MA", "InputChoice=Vol,MAType=Sim,Period=10", "MA","D",,"all",,,,"T")</f>
        <v>3456792.1</v>
      </c>
      <c r="Q99" s="23">
        <f t="shared" si="11"/>
        <v>0</v>
      </c>
    </row>
    <row r="100" spans="2:19" ht="17.25" x14ac:dyDescent="0.3">
      <c r="B100" s="23" t="str">
        <f>'Symbols Used'!B106</f>
        <v>S.US.SPLV</v>
      </c>
      <c r="C100" s="23" t="str">
        <f>RTD("cqg.rtd", ,"ContractData",B100, "LongDescription",, "T")</f>
        <v>PowerShares Exchange-Traded Fund Trust II</v>
      </c>
      <c r="D100" s="23">
        <f>RTD("cqg.rtd", ,"ContractData",B100, "T_CVol",, "T")</f>
        <v>2276934</v>
      </c>
      <c r="E100" s="24">
        <f>IFERROR(RTD("cqg.rtd", ,"ContractData",B100, "PerCentNetLastTrade",, "T")/100,0)</f>
        <v>3.6432526960069954E-2</v>
      </c>
      <c r="F100" s="25">
        <f xml:space="preserve"> RTD("cqg.rtd",,"StudyData",B100, "MA", "InputChoice=Vol,MAType=Sim,Period=10", "MA","D",,"all",,,,"T")</f>
        <v>2735767.2</v>
      </c>
      <c r="G100" s="25"/>
      <c r="H100" s="23">
        <f t="shared" si="12"/>
        <v>100</v>
      </c>
      <c r="I100" s="26">
        <f>RANK(E100,$E$1:$E$122,0)+COUNTIF($E$1:E100,E100)-1</f>
        <v>14</v>
      </c>
      <c r="J100" s="26" t="str">
        <f t="shared" si="8"/>
        <v>S.US.SPLV</v>
      </c>
      <c r="K100" s="23" t="str">
        <f t="shared" si="9"/>
        <v>S.US.TLT</v>
      </c>
      <c r="L100" s="23" t="str">
        <f>IF(RIGHT(RTD("cqg.rtd",,"ContractData",K100,"LongDescription",,"T"),3)="ETF",LEFT(RTD("cqg.rtd",,"ContractData",K100,"LongDescription",,"T"),LEN(RTD("cqg.rtd", ,"ContractData",K100, "LongDescription",, "T"))-4),RTD("cqg.rtd",,"ContractData",K100,"LongDescription",,"T"))</f>
        <v>iShares 20+ Year Treasury Bond</v>
      </c>
      <c r="M100" s="23" t="str">
        <f t="shared" si="10"/>
        <v>iShares 20+ Year Treasury Bond</v>
      </c>
      <c r="N100" s="24">
        <f>IFERROR(RTD("cqg.rtd", ,"ContractData",K100, "PerCentNetLastTrade",, "T")/100,0)</f>
        <v>-1.8418724362583447E-2</v>
      </c>
      <c r="O100" s="23">
        <f>RTD("cqg.rtd", ,"ContractData",K100, "T_CVol",, "T")</f>
        <v>8440313</v>
      </c>
      <c r="P100" s="25">
        <f xml:space="preserve"> RTD("cqg.rtd",,"StudyData",K100, "MA", "InputChoice=Vol,MAType=Sim,Period=10", "MA","D",,"all",,,,"T")</f>
        <v>9622280.6999999993</v>
      </c>
      <c r="Q100" s="23">
        <f t="shared" si="11"/>
        <v>0</v>
      </c>
    </row>
    <row r="101" spans="2:19" ht="17.25" x14ac:dyDescent="0.3">
      <c r="B101" s="23" t="str">
        <f>'Symbols Used'!B107</f>
        <v>S.US.NG</v>
      </c>
      <c r="C101" s="23" t="str">
        <f>RTD("cqg.rtd", ,"ContractData",B101, "LongDescription",, "T")</f>
        <v>NovaGold Resources Inc</v>
      </c>
      <c r="D101" s="23">
        <f>RTD("cqg.rtd", ,"ContractData",B101, "T_CVol",, "T")</f>
        <v>1920740</v>
      </c>
      <c r="E101" s="24">
        <f>IFERROR(RTD("cqg.rtd", ,"ContractData",B101, "PerCentNetLastTrade",, "T")/100,0)</f>
        <v>2.8901734104046246E-3</v>
      </c>
      <c r="F101" s="25">
        <f xml:space="preserve"> RTD("cqg.rtd",,"StudyData",B101, "MA", "InputChoice=Vol,MAType=Sim,Period=10", "MA","D",,"all",,,,"T")</f>
        <v>1621525.9</v>
      </c>
      <c r="G101" s="25"/>
      <c r="H101" s="23">
        <f t="shared" si="12"/>
        <v>101</v>
      </c>
      <c r="I101" s="26">
        <f>RANK(E101,$E$1:$E$122,0)+COUNTIF($E$1:E101,E101)-1</f>
        <v>81</v>
      </c>
      <c r="J101" s="26" t="str">
        <f t="shared" si="8"/>
        <v>S.US.NG</v>
      </c>
      <c r="K101" s="23" t="str">
        <f t="shared" si="9"/>
        <v>S.US.SH</v>
      </c>
      <c r="L101" s="23" t="str">
        <f>IF(RIGHT(RTD("cqg.rtd",,"ContractData",K101,"LongDescription",,"T"),3)="ETF",LEFT(RTD("cqg.rtd",,"ContractData",K101,"LongDescription",,"T"),LEN(RTD("cqg.rtd", ,"ContractData",K101, "LongDescription",, "T"))-4),RTD("cqg.rtd",,"ContractData",K101,"LongDescription",,"T"))</f>
        <v>Short S&amp;P500</v>
      </c>
      <c r="M101" s="23" t="str">
        <f t="shared" si="10"/>
        <v xml:space="preserve"> S&amp;P500</v>
      </c>
      <c r="N101" s="24">
        <f>IFERROR(RTD("cqg.rtd", ,"ContractData",K101, "PerCentNetLastTrade",, "T")/100,0)</f>
        <v>-2.3595023595023593E-2</v>
      </c>
      <c r="O101" s="23">
        <f>RTD("cqg.rtd", ,"ContractData",K101, "T_CVol",, "T")</f>
        <v>9392236</v>
      </c>
      <c r="P101" s="25">
        <f xml:space="preserve"> RTD("cqg.rtd",,"StudyData",K101, "MA", "InputChoice=Vol,MAType=Sim,Period=10", "MA","D",,"all",,,,"T")</f>
        <v>9007101.5</v>
      </c>
      <c r="Q101" s="23">
        <f t="shared" si="11"/>
        <v>1</v>
      </c>
    </row>
    <row r="102" spans="2:19" ht="17.25" x14ac:dyDescent="0.3">
      <c r="B102" s="23" t="str">
        <f>'Symbols Used'!B108</f>
        <v>S.US.AMJ</v>
      </c>
      <c r="C102" s="23" t="str">
        <f>RTD("cqg.rtd", ,"ContractData",B102, "LongDescription",, "T")</f>
        <v>JP Morgan Alerian MLP Index ETN</v>
      </c>
      <c r="D102" s="23">
        <f>RTD("cqg.rtd", ,"ContractData",B102, "T_CVol",, "T")</f>
        <v>2693668</v>
      </c>
      <c r="E102" s="24">
        <f>IFERROR(RTD("cqg.rtd", ,"ContractData",B102, "PerCentNetLastTrade",, "T")/100,0)</f>
        <v>6.9256248118036738E-3</v>
      </c>
      <c r="F102" s="25">
        <f xml:space="preserve"> RTD("cqg.rtd",,"StudyData",B102, "MA", "InputChoice=Vol,MAType=Sim,Period=10", "MA","D",,"all",,,,"T")</f>
        <v>3122435.3</v>
      </c>
      <c r="G102" s="25"/>
      <c r="H102" s="23">
        <f t="shared" si="12"/>
        <v>102</v>
      </c>
      <c r="I102" s="26">
        <f>RANK(E102,$E$1:$E$122,0)+COUNTIF($E$1:E102,E102)-1</f>
        <v>70</v>
      </c>
      <c r="J102" s="26" t="str">
        <f t="shared" si="8"/>
        <v>S.US.AMJ</v>
      </c>
      <c r="K102" s="23" t="str">
        <f t="shared" si="9"/>
        <v>S.US.DOG</v>
      </c>
      <c r="L102" s="23" t="str">
        <f>IF(RIGHT(RTD("cqg.rtd",,"ContractData",K102,"LongDescription",,"T"),3)="ETF",LEFT(RTD("cqg.rtd",,"ContractData",K102,"LongDescription",,"T"),LEN(RTD("cqg.rtd", ,"ContractData",K102, "LongDescription",, "T"))-4),RTD("cqg.rtd",,"ContractData",K102,"LongDescription",,"T"))</f>
        <v>ProShares Short Dow30</v>
      </c>
      <c r="M102" s="23" t="str">
        <f t="shared" si="10"/>
        <v>ProShares Short Dow30</v>
      </c>
      <c r="N102" s="24">
        <f>IFERROR(RTD("cqg.rtd", ,"ContractData",K102, "PerCentNetLastTrade",, "T")/100,0)</f>
        <v>-2.5351014040561625E-2</v>
      </c>
      <c r="O102" s="23">
        <f>RTD("cqg.rtd", ,"ContractData",K102, "T_CVol",, "T")</f>
        <v>1374265</v>
      </c>
      <c r="P102" s="25">
        <f xml:space="preserve"> RTD("cqg.rtd",,"StudyData",K102, "MA", "InputChoice=Vol,MAType=Sim,Period=10", "MA","D",,"all",,,,"T")</f>
        <v>2172696.7000000002</v>
      </c>
      <c r="Q102" s="23">
        <f t="shared" si="11"/>
        <v>0</v>
      </c>
    </row>
    <row r="103" spans="2:19" ht="17.25" x14ac:dyDescent="0.3">
      <c r="B103" s="23" t="str">
        <f>'Symbols Used'!B109</f>
        <v>S.US.IAU</v>
      </c>
      <c r="C103" s="23" t="str">
        <f>RTD("cqg.rtd", ,"ContractData",B103, "LongDescription",, "T")</f>
        <v>iShares Gold Trust</v>
      </c>
      <c r="D103" s="23">
        <f>RTD("cqg.rtd", ,"ContractData",B103, "T_CVol",, "T")</f>
        <v>1996487</v>
      </c>
      <c r="E103" s="24">
        <f>IFERROR(RTD("cqg.rtd", ,"ContractData",B103, "PerCentNetLastTrade",, "T")/100,0)</f>
        <v>-1.1796733212341197E-2</v>
      </c>
      <c r="F103" s="25">
        <f xml:space="preserve"> RTD("cqg.rtd",,"StudyData",B103, "MA", "InputChoice=Vol,MAType=Sim,Period=10", "MA","D",,"all",,,,"T")</f>
        <v>3751660.2</v>
      </c>
      <c r="G103" s="25"/>
      <c r="H103" s="23">
        <f t="shared" si="12"/>
        <v>103</v>
      </c>
      <c r="I103" s="26">
        <f>RANK(E103,$E$1:$E$122,0)+COUNTIF($E$1:E103,E103)-1</f>
        <v>98</v>
      </c>
      <c r="J103" s="26" t="str">
        <f t="shared" si="8"/>
        <v>S.US.IAU</v>
      </c>
      <c r="K103" s="23" t="str">
        <f t="shared" si="9"/>
        <v>S.US.ASHR</v>
      </c>
      <c r="L103" s="23" t="str">
        <f>IF(RIGHT(RTD("cqg.rtd",,"ContractData",K103,"LongDescription",,"T"),3)="ETF",LEFT(RTD("cqg.rtd",,"ContractData",K103,"LongDescription",,"T"),LEN(RTD("cqg.rtd", ,"ContractData",K103, "LongDescription",, "T"))-4),RTD("cqg.rtd",,"ContractData",K103,"LongDescription",,"T"))</f>
        <v>db X-trackers Harvest CSI 300 China</v>
      </c>
      <c r="M103" s="23" t="str">
        <f t="shared" si="10"/>
        <v>db X-trackers Harvest CSI 300 China</v>
      </c>
      <c r="N103" s="24">
        <f>IFERROR(RTD("cqg.rtd", ,"ContractData",K103, "PerCentNetLastTrade",, "T")/100,0)</f>
        <v>-2.6219714570195819E-2</v>
      </c>
      <c r="O103" s="23">
        <f>RTD("cqg.rtd", ,"ContractData",K103, "T_CVol",, "T")</f>
        <v>4688042</v>
      </c>
      <c r="P103" s="25">
        <f xml:space="preserve"> RTD("cqg.rtd",,"StudyData",K103, "MA", "InputChoice=Vol,MAType=Sim,Period=10", "MA","D",,"all",,,,"T")</f>
        <v>5185264.8</v>
      </c>
      <c r="Q103" s="23">
        <f t="shared" si="11"/>
        <v>0</v>
      </c>
      <c r="S103" s="24">
        <f>IF(N103&lt;0,N103*-1,N103)</f>
        <v>2.6219714570195819E-2</v>
      </c>
    </row>
    <row r="104" spans="2:19" ht="17.25" x14ac:dyDescent="0.3">
      <c r="B104" s="23" t="str">
        <f>'Symbols Used'!B110</f>
        <v>S.US.SPXL</v>
      </c>
      <c r="C104" s="23" t="str">
        <f>RTD("cqg.rtd", ,"ContractData",B104, "LongDescription",, "T")</f>
        <v>Direxion Daily S&amp;P 500 Bull 3X Shares</v>
      </c>
      <c r="D104" s="23">
        <f>RTD("cqg.rtd", ,"ContractData",B104, "T_CVol",, "T")</f>
        <v>1958860</v>
      </c>
      <c r="E104" s="24">
        <f>IFERROR(RTD("cqg.rtd", ,"ContractData",B104, "PerCentNetLastTrade",, "T")/100,0)</f>
        <v>7.2696403766013273E-2</v>
      </c>
      <c r="F104" s="25">
        <f xml:space="preserve"> RTD("cqg.rtd",,"StudyData",B104, "MA", "InputChoice=Vol,MAType=Sim,Period=10", "MA","D",,"all",,,,"T")</f>
        <v>2555197.7000000002</v>
      </c>
      <c r="G104" s="25"/>
      <c r="H104" s="23">
        <f t="shared" si="12"/>
        <v>104</v>
      </c>
      <c r="I104" s="26">
        <f>RANK(E104,$E$1:$E$122,0)+COUNTIF($E$1:E104,E104)-1</f>
        <v>5</v>
      </c>
      <c r="J104" s="26" t="str">
        <f t="shared" si="8"/>
        <v>S.US.SPXL</v>
      </c>
      <c r="K104" s="23" t="str">
        <f t="shared" si="9"/>
        <v>S.US.SLV</v>
      </c>
      <c r="L104" s="23" t="str">
        <f>IF(RIGHT(RTD("cqg.rtd",,"ContractData",K104,"LongDescription",,"T"),3)="ETF",LEFT(RTD("cqg.rtd",,"ContractData",K104,"LongDescription",,"T"),LEN(RTD("cqg.rtd", ,"ContractData",K104, "LongDescription",, "T"))-4),RTD("cqg.rtd",,"ContractData",K104,"LongDescription",,"T"))</f>
        <v>iShares Silver Trust</v>
      </c>
      <c r="M104" s="23" t="str">
        <f t="shared" si="10"/>
        <v>iShares Silver Trust</v>
      </c>
      <c r="N104" s="24">
        <f>IFERROR(RTD("cqg.rtd", ,"ContractData",K104, "PerCentNetLastTrade",, "T")/100,0)</f>
        <v>-3.5025017869907075E-2</v>
      </c>
      <c r="O104" s="23">
        <f>RTD("cqg.rtd", ,"ContractData",K104, "T_CVol",, "T")</f>
        <v>10217553</v>
      </c>
      <c r="P104" s="25">
        <f xml:space="preserve"> RTD("cqg.rtd",,"StudyData",K104, "MA", "InputChoice=Vol,MAType=Sim,Period=10", "MA","D",,"all",,,,"T")</f>
        <v>6558960.2000000002</v>
      </c>
      <c r="Q104" s="23">
        <f t="shared" si="11"/>
        <v>1</v>
      </c>
      <c r="S104" s="24">
        <f t="shared" ref="S104:S122" si="13">IF(N104&lt;0,N104*-1,N104)</f>
        <v>3.5025017869907075E-2</v>
      </c>
    </row>
    <row r="105" spans="2:19" ht="17.25" x14ac:dyDescent="0.3">
      <c r="B105" s="23" t="str">
        <f>'Symbols Used'!B111</f>
        <v>S.US.EWW</v>
      </c>
      <c r="C105" s="23" t="str">
        <f>RTD("cqg.rtd", ,"ContractData",B105, "LongDescription",, "T")</f>
        <v>iShares MSCI Mexico Capped ETF</v>
      </c>
      <c r="D105" s="23">
        <f>RTD("cqg.rtd", ,"ContractData",B105, "T_CVol",, "T")</f>
        <v>4224954</v>
      </c>
      <c r="E105" s="24">
        <f>IFERROR(RTD("cqg.rtd", ,"ContractData",B105, "PerCentNetLastTrade",, "T")/100,0)</f>
        <v>7.0792880258899668E-3</v>
      </c>
      <c r="F105" s="25">
        <f xml:space="preserve"> RTD("cqg.rtd",,"StudyData",B105, "MA", "InputChoice=Vol,MAType=Sim,Period=10", "MA","D",,"all",,,,"T")</f>
        <v>3799107.2</v>
      </c>
      <c r="G105" s="25"/>
      <c r="H105" s="23">
        <f t="shared" si="12"/>
        <v>105</v>
      </c>
      <c r="I105" s="26">
        <f>RANK(E105,$E$1:$E$122,0)+COUNTIF($E$1:E105,E105)-1</f>
        <v>69</v>
      </c>
      <c r="J105" s="26" t="str">
        <f t="shared" si="8"/>
        <v>S.US.EWW</v>
      </c>
      <c r="K105" s="23" t="str">
        <f t="shared" si="9"/>
        <v>S.US.SRTY</v>
      </c>
      <c r="L105" s="23" t="str">
        <f>IF(RIGHT(RTD("cqg.rtd",,"ContractData",K105,"LongDescription",,"T"),3)="ETF",LEFT(RTD("cqg.rtd",,"ContractData",K105,"LongDescription",,"T"),LEN(RTD("cqg.rtd", ,"ContractData",K105, "LongDescription",, "T"))-4),RTD("cqg.rtd",,"ContractData",K105,"LongDescription",,"T"))</f>
        <v>ProShares UltraPro Short Russell2000</v>
      </c>
      <c r="M105" s="23" t="str">
        <f t="shared" si="10"/>
        <v>ProShares UltraPro Short Russell2000</v>
      </c>
      <c r="N105" s="24">
        <f>IFERROR(RTD("cqg.rtd", ,"ContractData",K105, "PerCentNetLastTrade",, "T")/100,0)</f>
        <v>-4.1312959818902095E-2</v>
      </c>
      <c r="O105" s="23">
        <f>RTD("cqg.rtd", ,"ContractData",K105, "T_CVol",, "T")</f>
        <v>1154974</v>
      </c>
      <c r="P105" s="25">
        <f xml:space="preserve"> RTD("cqg.rtd",,"StudyData",K105, "MA", "InputChoice=Vol,MAType=Sim,Period=10", "MA","D",,"all",,,,"T")</f>
        <v>1245090.8999999999</v>
      </c>
      <c r="Q105" s="23">
        <f t="shared" si="11"/>
        <v>0</v>
      </c>
      <c r="S105" s="24">
        <f t="shared" si="13"/>
        <v>4.1312959818902095E-2</v>
      </c>
    </row>
    <row r="106" spans="2:19" ht="17.25" x14ac:dyDescent="0.3">
      <c r="B106" s="23" t="str">
        <f>'Symbols Used'!B112</f>
        <v>S.US.DOG</v>
      </c>
      <c r="C106" s="23" t="str">
        <f>RTD("cqg.rtd", ,"ContractData",B106, "LongDescription",, "T")</f>
        <v>ProShares Short Dow30</v>
      </c>
      <c r="D106" s="23">
        <f>RTD("cqg.rtd", ,"ContractData",B106, "T_CVol",, "T")</f>
        <v>1374265</v>
      </c>
      <c r="E106" s="24">
        <f>IFERROR(RTD("cqg.rtd", ,"ContractData",B106, "PerCentNetLastTrade",, "T")/100,0)</f>
        <v>-2.5351014040561625E-2</v>
      </c>
      <c r="F106" s="25">
        <f xml:space="preserve"> RTD("cqg.rtd",,"StudyData",B106, "MA", "InputChoice=Vol,MAType=Sim,Period=10", "MA","D",,"all",,,,"T")</f>
        <v>2172696.7000000002</v>
      </c>
      <c r="G106" s="25"/>
      <c r="H106" s="23">
        <f t="shared" si="12"/>
        <v>106</v>
      </c>
      <c r="I106" s="26">
        <f>RANK(E106,$E$1:$E$122,0)+COUNTIF($E$1:E106,E106)-1</f>
        <v>102</v>
      </c>
      <c r="J106" s="26" t="str">
        <f t="shared" si="8"/>
        <v>S.US.DOG</v>
      </c>
      <c r="K106" s="23" t="str">
        <f t="shared" si="9"/>
        <v>S.US.TZA</v>
      </c>
      <c r="L106" s="23" t="str">
        <f>IF(RIGHT(RTD("cqg.rtd",,"ContractData",K106,"LongDescription",,"T"),3)="ETF",LEFT(RTD("cqg.rtd",,"ContractData",K106,"LongDescription",,"T"),LEN(RTD("cqg.rtd", ,"ContractData",K106, "LongDescription",, "T"))-4),RTD("cqg.rtd",,"ContractData",K106,"LongDescription",,"T"))</f>
        <v>Direxion Daily Small Cap Bear 3X Shares</v>
      </c>
      <c r="M106" s="23" t="str">
        <f t="shared" si="10"/>
        <v>Direxion Daily Small Cap Bear 3X Shares</v>
      </c>
      <c r="N106" s="24">
        <f>IFERROR(RTD("cqg.rtd", ,"ContractData",K106, "PerCentNetLastTrade",, "T")/100,0)</f>
        <v>-4.2521994134897358E-2</v>
      </c>
      <c r="O106" s="23">
        <f>RTD("cqg.rtd", ,"ContractData",K106, "T_CVol",, "T")</f>
        <v>27978640</v>
      </c>
      <c r="P106" s="25">
        <f xml:space="preserve"> RTD("cqg.rtd",,"StudyData",K106, "MA", "InputChoice=Vol,MAType=Sim,Period=10", "MA","D",,"all",,,,"T")</f>
        <v>20025873.5</v>
      </c>
      <c r="Q106" s="23">
        <f t="shared" si="11"/>
        <v>1</v>
      </c>
      <c r="S106" s="24">
        <f t="shared" si="13"/>
        <v>4.2521994134897358E-2</v>
      </c>
    </row>
    <row r="107" spans="2:19" ht="17.25" x14ac:dyDescent="0.3">
      <c r="B107" s="23" t="str">
        <f>'Symbols Used'!B113</f>
        <v>S.US.FXR</v>
      </c>
      <c r="C107" s="23" t="str">
        <f>RTD("cqg.rtd", ,"ContractData",B107, "LongDescription",, "T")</f>
        <v>First Trust Industrials</v>
      </c>
      <c r="D107" s="23">
        <f>RTD("cqg.rtd", ,"ContractData",B107, "T_CVol",, "T")</f>
        <v>163524</v>
      </c>
      <c r="E107" s="24">
        <f>IFERROR(RTD("cqg.rtd", ,"ContractData",B107, "PerCentNetLastTrade",, "T")/100,0)</f>
        <v>1.7597551644988524E-2</v>
      </c>
      <c r="F107" s="25">
        <f xml:space="preserve"> RTD("cqg.rtd",,"StudyData",B107, "MA", "InputChoice=Vol,MAType=Sim,Period=10", "MA","D",,"all",,,,"T")</f>
        <v>298701.40000000002</v>
      </c>
      <c r="G107" s="25"/>
      <c r="H107" s="23">
        <f t="shared" si="12"/>
        <v>107</v>
      </c>
      <c r="I107" s="26">
        <f>RANK(E107,$E$1:$E$122,0)+COUNTIF($E$1:E107,E107)-1</f>
        <v>49</v>
      </c>
      <c r="J107" s="26" t="str">
        <f t="shared" si="8"/>
        <v>S.US.FXR</v>
      </c>
      <c r="K107" s="23" t="str">
        <f t="shared" si="9"/>
        <v>S.US.GDXJ</v>
      </c>
      <c r="L107" s="23" t="str">
        <f>IF(RIGHT(RTD("cqg.rtd",,"ContractData",K107,"LongDescription",,"T"),3)="ETF",LEFT(RTD("cqg.rtd",,"ContractData",K107,"LongDescription",,"T"),LEN(RTD("cqg.rtd", ,"ContractData",K107, "LongDescription",, "T"))-4),RTD("cqg.rtd",,"ContractData",K107,"LongDescription",,"T"))</f>
        <v>Market Vectors Junior Gold Miners</v>
      </c>
      <c r="M107" s="23" t="str">
        <f t="shared" si="10"/>
        <v>Market Vectors Junior Gold Miners</v>
      </c>
      <c r="N107" s="24">
        <f>IFERROR(RTD("cqg.rtd", ,"ContractData",K107, "PerCentNetLastTrade",, "T")/100,0)</f>
        <v>-4.3523316062176166E-2</v>
      </c>
      <c r="O107" s="23">
        <f>RTD("cqg.rtd", ,"ContractData",K107, "T_CVol",, "T")</f>
        <v>9554459</v>
      </c>
      <c r="P107" s="25">
        <f xml:space="preserve"> RTD("cqg.rtd",,"StudyData",K107, "MA", "InputChoice=Vol,MAType=Sim,Period=10", "MA","D",,"all",,,,"T")</f>
        <v>14726857.1</v>
      </c>
      <c r="Q107" s="23">
        <f t="shared" si="11"/>
        <v>0</v>
      </c>
      <c r="S107" s="24">
        <f t="shared" si="13"/>
        <v>4.3523316062176166E-2</v>
      </c>
    </row>
    <row r="108" spans="2:19" ht="17.25" x14ac:dyDescent="0.3">
      <c r="B108" s="23" t="str">
        <f>'Symbols Used'!B114</f>
        <v>S.US.SRTY</v>
      </c>
      <c r="C108" s="23" t="str">
        <f>RTD("cqg.rtd", ,"ContractData",B108, "LongDescription",, "T")</f>
        <v>ProShares UltraPro Short Russell2000</v>
      </c>
      <c r="D108" s="23">
        <f>RTD("cqg.rtd", ,"ContractData",B108, "T_CVol",, "T")</f>
        <v>1154974</v>
      </c>
      <c r="E108" s="24">
        <f>IFERROR(RTD("cqg.rtd", ,"ContractData",B108, "PerCentNetLastTrade",, "T")/100,0)</f>
        <v>-4.1312959818902095E-2</v>
      </c>
      <c r="F108" s="25">
        <f xml:space="preserve"> RTD("cqg.rtd",,"StudyData",B108, "MA", "InputChoice=Vol,MAType=Sim,Period=10", "MA","D",,"all",,,,"T")</f>
        <v>1245090.8999999999</v>
      </c>
      <c r="G108" s="25"/>
      <c r="H108" s="23">
        <f t="shared" si="12"/>
        <v>108</v>
      </c>
      <c r="I108" s="26">
        <f>RANK(E108,$E$1:$E$122,0)+COUNTIF($E$1:E108,E108)-1</f>
        <v>105</v>
      </c>
      <c r="J108" s="26" t="str">
        <f t="shared" si="8"/>
        <v>S.US.SRTY</v>
      </c>
      <c r="K108" s="23" t="str">
        <f t="shared" si="9"/>
        <v>S.US.GDX</v>
      </c>
      <c r="L108" s="23" t="str">
        <f>IF(RIGHT(RTD("cqg.rtd",,"ContractData",K108,"LongDescription",,"T"),3)="ETF",LEFT(RTD("cqg.rtd",,"ContractData",K108,"LongDescription",,"T"),LEN(RTD("cqg.rtd", ,"ContractData",K108, "LongDescription",, "T"))-4),RTD("cqg.rtd",,"ContractData",K108,"LongDescription",,"T"))</f>
        <v>Market Vectors Gold Miners</v>
      </c>
      <c r="M108" s="23" t="str">
        <f t="shared" si="10"/>
        <v>Market Vectors Gold Miners</v>
      </c>
      <c r="N108" s="24">
        <f>IFERROR(RTD("cqg.rtd", ,"ContractData",K108, "PerCentNetLastTrade",, "T")/100,0)</f>
        <v>-4.3891733723482075E-2</v>
      </c>
      <c r="O108" s="23">
        <f>RTD("cqg.rtd", ,"ContractData",K108, "T_CVol",, "T")</f>
        <v>44232928</v>
      </c>
      <c r="P108" s="25">
        <f xml:space="preserve"> RTD("cqg.rtd",,"StudyData",K108, "MA", "InputChoice=Vol,MAType=Sim,Period=10", "MA","D",,"all",,,,"T")</f>
        <v>74176587.599999994</v>
      </c>
      <c r="Q108" s="23">
        <f t="shared" si="11"/>
        <v>0</v>
      </c>
      <c r="S108" s="24">
        <f t="shared" si="13"/>
        <v>4.3891733723482075E-2</v>
      </c>
    </row>
    <row r="109" spans="2:19" ht="17.25" x14ac:dyDescent="0.3">
      <c r="B109" s="23" t="str">
        <f>'Symbols Used'!B115</f>
        <v>S.US.APP</v>
      </c>
      <c r="C109" s="23" t="str">
        <f>RTD("cqg.rtd", ,"ContractData",B109, "LongDescription",, "T")</f>
        <v>American Apparel Inc</v>
      </c>
      <c r="D109" s="23">
        <f>RTD("cqg.rtd", ,"ContractData",B109, "T_CVol",, "T")</f>
        <v>1802835</v>
      </c>
      <c r="E109" s="24">
        <f>IFERROR(RTD("cqg.rtd", ,"ContractData",B109, "PerCentNetLastTrade",, "T")/100,0)</f>
        <v>-0.15</v>
      </c>
      <c r="F109" s="25">
        <f xml:space="preserve"> RTD("cqg.rtd",,"StudyData",B109, "MA", "InputChoice=Vol,MAType=Sim,Period=10", "MA","D",,"all",,,,"T")</f>
        <v>1535631.3</v>
      </c>
      <c r="G109" s="25"/>
      <c r="H109" s="23">
        <f t="shared" si="12"/>
        <v>109</v>
      </c>
      <c r="I109" s="26">
        <f>RANK(E109,$E$1:$E$122,0)+COUNTIF($E$1:E109,E109)-1</f>
        <v>122</v>
      </c>
      <c r="J109" s="26" t="str">
        <f t="shared" si="8"/>
        <v>S.US.APP</v>
      </c>
      <c r="K109" s="23" t="str">
        <f t="shared" si="9"/>
        <v>S.US.NGD</v>
      </c>
      <c r="L109" s="23" t="str">
        <f>IF(RIGHT(RTD("cqg.rtd",,"ContractData",K109,"LongDescription",,"T"),3)="ETF",LEFT(RTD("cqg.rtd",,"ContractData",K109,"LongDescription",,"T"),LEN(RTD("cqg.rtd", ,"ContractData",K109, "LongDescription",, "T"))-4),RTD("cqg.rtd",,"ContractData",K109,"LongDescription",,"T"))</f>
        <v>New Gold Inc.</v>
      </c>
      <c r="M109" s="23" t="str">
        <f t="shared" si="10"/>
        <v>New Gold Inc.</v>
      </c>
      <c r="N109" s="24">
        <f>IFERROR(RTD("cqg.rtd", ,"ContractData",K109, "PerCentNetLastTrade",, "T")/100,0)</f>
        <v>-4.4117647058823532E-2</v>
      </c>
      <c r="O109" s="23">
        <f>RTD("cqg.rtd", ,"ContractData",K109, "T_CVol",, "T")</f>
        <v>3458817</v>
      </c>
      <c r="P109" s="25">
        <f xml:space="preserve"> RTD("cqg.rtd",,"StudyData",K109, "MA", "InputChoice=Vol,MAType=Sim,Period=10", "MA","D",,"all",,,,"T")</f>
        <v>4017635</v>
      </c>
      <c r="Q109" s="23">
        <f t="shared" si="11"/>
        <v>0</v>
      </c>
      <c r="S109" s="24">
        <f t="shared" si="13"/>
        <v>4.4117647058823532E-2</v>
      </c>
    </row>
    <row r="110" spans="2:19" ht="17.25" x14ac:dyDescent="0.3">
      <c r="B110" s="23" t="str">
        <f>'Symbols Used'!B116</f>
        <v>S.US.NOG</v>
      </c>
      <c r="C110" s="23" t="str">
        <f>RTD("cqg.rtd", ,"ContractData",B110, "LongDescription",, "T")</f>
        <v>Northern Oil &amp; Gas, Inc</v>
      </c>
      <c r="D110" s="23">
        <f>RTD("cqg.rtd", ,"ContractData",B110, "T_CVol",, "T")</f>
        <v>1276351</v>
      </c>
      <c r="E110" s="24">
        <f>IFERROR(RTD("cqg.rtd", ,"ContractData",B110, "PerCentNetLastTrade",, "T")/100,0)</f>
        <v>6.3457330415754923E-2</v>
      </c>
      <c r="F110" s="25">
        <f xml:space="preserve"> RTD("cqg.rtd",,"StudyData",B110, "MA", "InputChoice=Vol,MAType=Sim,Period=10", "MA","D",,"all",,,,"T")</f>
        <v>1569849.5</v>
      </c>
      <c r="G110" s="25"/>
      <c r="H110" s="23">
        <f t="shared" si="12"/>
        <v>110</v>
      </c>
      <c r="I110" s="26">
        <f>RANK(E110,$E$1:$E$122,0)+COUNTIF($E$1:E110,E110)-1</f>
        <v>9</v>
      </c>
      <c r="J110" s="26" t="str">
        <f t="shared" si="8"/>
        <v>S.US.NOG</v>
      </c>
      <c r="K110" s="23" t="str">
        <f t="shared" si="9"/>
        <v>S.US.SDS</v>
      </c>
      <c r="L110" s="23" t="str">
        <f>IF(RIGHT(RTD("cqg.rtd",,"ContractData",K110,"LongDescription",,"T"),3)="ETF",LEFT(RTD("cqg.rtd",,"ContractData",K110,"LongDescription",,"T"),LEN(RTD("cqg.rtd", ,"ContractData",K110, "LongDescription",, "T"))-4),RTD("cqg.rtd",,"ContractData",K110,"LongDescription",,"T"))</f>
        <v>ProShares UltraShort S&amp;P500</v>
      </c>
      <c r="M110" s="23" t="str">
        <f t="shared" si="10"/>
        <v>ProShares UltraShort S&amp;P500</v>
      </c>
      <c r="N110" s="24">
        <f>IFERROR(RTD("cqg.rtd", ,"ContractData",K110, "PerCentNetLastTrade",, "T")/100,0)</f>
        <v>-4.8984468339307051E-2</v>
      </c>
      <c r="O110" s="23">
        <f>RTD("cqg.rtd", ,"ContractData",K110, "T_CVol",, "T")</f>
        <v>25411962</v>
      </c>
      <c r="P110" s="25">
        <f xml:space="preserve"> RTD("cqg.rtd",,"StudyData",K110, "MA", "InputChoice=Vol,MAType=Sim,Period=10", "MA","D",,"all",,,,"T")</f>
        <v>19329796.800000001</v>
      </c>
      <c r="Q110" s="23">
        <f t="shared" si="11"/>
        <v>1</v>
      </c>
      <c r="S110" s="24">
        <f t="shared" si="13"/>
        <v>4.8984468339307051E-2</v>
      </c>
    </row>
    <row r="111" spans="2:19" ht="17.25" x14ac:dyDescent="0.3">
      <c r="B111" s="23" t="str">
        <f>'Symbols Used'!B117</f>
        <v>S.US.IWD</v>
      </c>
      <c r="C111" s="23" t="str">
        <f>RTD("cqg.rtd", ,"ContractData",B111, "LongDescription",, "T")</f>
        <v>iShares Russell 1000 Value ETF</v>
      </c>
      <c r="D111" s="23">
        <f>RTD("cqg.rtd", ,"ContractData",B111, "T_CVol",, "T")</f>
        <v>3427020</v>
      </c>
      <c r="E111" s="24">
        <f>IFERROR(RTD("cqg.rtd", ,"ContractData",B111, "PerCentNetLastTrade",, "T")/100,0)</f>
        <v>2.1451242202035679E-2</v>
      </c>
      <c r="F111" s="25">
        <f xml:space="preserve"> RTD("cqg.rtd",,"StudyData",B111, "MA", "InputChoice=Vol,MAType=Sim,Period=10", "MA","D",,"all",,,,"T")</f>
        <v>2536031.2000000002</v>
      </c>
      <c r="G111" s="25"/>
      <c r="H111" s="23">
        <f t="shared" si="12"/>
        <v>111</v>
      </c>
      <c r="I111" s="26">
        <f>RANK(E111,$E$1:$E$122,0)+COUNTIF($E$1:E111,E111)-1</f>
        <v>42</v>
      </c>
      <c r="J111" s="26" t="str">
        <f t="shared" si="8"/>
        <v>S.US.IWD</v>
      </c>
      <c r="K111" s="23" t="str">
        <f t="shared" si="9"/>
        <v>S.US.DXD</v>
      </c>
      <c r="L111" s="23" t="str">
        <f>IF(RIGHT(RTD("cqg.rtd",,"ContractData",K111,"LongDescription",,"T"),3)="ETF",LEFT(RTD("cqg.rtd",,"ContractData",K111,"LongDescription",,"T"),LEN(RTD("cqg.rtd", ,"ContractData",K111, "LongDescription",, "T"))-4),RTD("cqg.rtd",,"ContractData",K111,"LongDescription",,"T"))</f>
        <v>ProShares UltraShort Dow30</v>
      </c>
      <c r="M111" s="23" t="str">
        <f t="shared" si="10"/>
        <v>ProShares UltraShort Dow30</v>
      </c>
      <c r="N111" s="24">
        <f>IFERROR(RTD("cqg.rtd", ,"ContractData",K111, "PerCentNetLastTrade",, "T")/100,0)</f>
        <v>-5.1067073170731704E-2</v>
      </c>
      <c r="O111" s="23">
        <f>RTD("cqg.rtd", ,"ContractData",K111, "T_CVol",, "T")</f>
        <v>3499451</v>
      </c>
      <c r="P111" s="25">
        <f xml:space="preserve"> RTD("cqg.rtd",,"StudyData",K111, "MA", "InputChoice=Vol,MAType=Sim,Period=10", "MA","D",,"all",,,,"T")</f>
        <v>3518694.9</v>
      </c>
      <c r="Q111" s="23">
        <f t="shared" si="11"/>
        <v>0</v>
      </c>
      <c r="S111" s="24">
        <f t="shared" si="13"/>
        <v>5.1067073170731704E-2</v>
      </c>
    </row>
    <row r="112" spans="2:19" ht="17.25" x14ac:dyDescent="0.3">
      <c r="B112" s="23" t="str">
        <f>'Symbols Used'!B118</f>
        <v>S.US.ERX</v>
      </c>
      <c r="C112" s="23" t="str">
        <f>RTD("cqg.rtd", ,"ContractData",B112, "LongDescription",, "T")</f>
        <v>Direxion Daily Energy Bull 3X Shares</v>
      </c>
      <c r="D112" s="23">
        <f>RTD("cqg.rtd", ,"ContractData",B112, "T_CVol",, "T")</f>
        <v>2678015</v>
      </c>
      <c r="E112" s="24">
        <f>IFERROR(RTD("cqg.rtd", ,"ContractData",B112, "PerCentNetLastTrade",, "T")/100,0)</f>
        <v>6.5106382978723398E-2</v>
      </c>
      <c r="F112" s="25">
        <f xml:space="preserve"> RTD("cqg.rtd",,"StudyData",B112, "MA", "InputChoice=Vol,MAType=Sim,Period=10", "MA","D",,"all",,,,"T")</f>
        <v>2978096.4</v>
      </c>
      <c r="G112" s="25"/>
      <c r="H112" s="23">
        <f t="shared" si="12"/>
        <v>112</v>
      </c>
      <c r="I112" s="26">
        <f>RANK(E112,$E$1:$E$122,0)+COUNTIF($E$1:E112,E112)-1</f>
        <v>7</v>
      </c>
      <c r="J112" s="26" t="str">
        <f t="shared" si="8"/>
        <v>S.US.ERX</v>
      </c>
      <c r="K112" s="23" t="str">
        <f t="shared" si="9"/>
        <v>S.US.VXX</v>
      </c>
      <c r="L112" s="23" t="str">
        <f>IF(RIGHT(RTD("cqg.rtd",,"ContractData",K112,"LongDescription",,"T"),3)="ETF",LEFT(RTD("cqg.rtd",,"ContractData",K112,"LongDescription",,"T"),LEN(RTD("cqg.rtd", ,"ContractData",K112, "LongDescription",, "T"))-4),RTD("cqg.rtd",,"ContractData",K112,"LongDescription",,"T"))</f>
        <v>iPath S&amp;P 500 VIX Short-Term ETN</v>
      </c>
      <c r="M112" s="23" t="str">
        <f t="shared" si="10"/>
        <v>iPath S&amp;P 500 VIX Short-Term ETN</v>
      </c>
      <c r="N112" s="24">
        <f>IFERROR(RTD("cqg.rtd", ,"ContractData",K112, "PerCentNetLastTrade",, "T")/100,0)</f>
        <v>-5.1918735891647853E-2</v>
      </c>
      <c r="O112" s="23">
        <f>RTD("cqg.rtd", ,"ContractData",K112, "T_CVol",, "T")</f>
        <v>93487824</v>
      </c>
      <c r="P112" s="25">
        <f xml:space="preserve"> RTD("cqg.rtd",,"StudyData",K112, "MA", "InputChoice=Vol,MAType=Sim,Period=10", "MA","D",,"all",,,,"T")</f>
        <v>107123458.59999999</v>
      </c>
      <c r="Q112" s="23">
        <v>1</v>
      </c>
      <c r="R112" s="23">
        <f>IF(O112&gt;P112,1,0)</f>
        <v>0</v>
      </c>
      <c r="S112" s="24">
        <f t="shared" si="13"/>
        <v>5.1918735891647853E-2</v>
      </c>
    </row>
    <row r="113" spans="2:19" ht="17.25" x14ac:dyDescent="0.3">
      <c r="B113" s="23" t="str">
        <f>'Symbols Used'!B119</f>
        <v>S.US.DWTI</v>
      </c>
      <c r="C113" s="23" t="str">
        <f>RTD("cqg.rtd", ,"ContractData",B113, "LongDescription",, "T")</f>
        <v>VelocityShares 3x Inverse Crude ETN</v>
      </c>
      <c r="D113" s="23">
        <f>RTD("cqg.rtd", ,"ContractData",B113, "T_CVol",, "T")</f>
        <v>655033</v>
      </c>
      <c r="E113" s="24">
        <f>IFERROR(RTD("cqg.rtd", ,"ContractData",B113, "PerCentNetLastTrade",, "T")/100,0)</f>
        <v>-4.5871559633027523E-5</v>
      </c>
      <c r="F113" s="25">
        <f xml:space="preserve"> RTD("cqg.rtd",,"StudyData",B113, "MA", "InputChoice=Vol,MAType=Sim,Period=10", "MA","D",,"all",,,,"T")</f>
        <v>1049077.1000000001</v>
      </c>
      <c r="G113" s="25"/>
      <c r="H113" s="23">
        <f t="shared" si="12"/>
        <v>113</v>
      </c>
      <c r="I113" s="26">
        <f>RANK(E113,$E$1:$E$122,0)+COUNTIF($E$1:E113,E113)-1</f>
        <v>87</v>
      </c>
      <c r="J113" s="26" t="str">
        <f t="shared" si="8"/>
        <v>S.US.DWTI</v>
      </c>
      <c r="K113" s="23" t="str">
        <f t="shared" si="9"/>
        <v>S.US.PTN</v>
      </c>
      <c r="L113" s="23" t="str">
        <f>IF(RIGHT(RTD("cqg.rtd",,"ContractData",K113,"LongDescription",,"T"),3)="ETF",LEFT(RTD("cqg.rtd",,"ContractData",K113,"LongDescription",,"T"),LEN(RTD("cqg.rtd", ,"ContractData",K113, "LongDescription",, "T"))-4),RTD("cqg.rtd",,"ContractData",K113,"LongDescription",,"T"))</f>
        <v>Palatin Technologies Inc</v>
      </c>
      <c r="M113" s="23" t="str">
        <f t="shared" si="10"/>
        <v>Palatin Technologies Inc</v>
      </c>
      <c r="N113" s="24">
        <f>IFERROR(RTD("cqg.rtd", ,"ContractData",K113, "PerCentNetLastTrade",, "T")/100,0)</f>
        <v>-6.5934065934065936E-2</v>
      </c>
      <c r="O113" s="23">
        <f>RTD("cqg.rtd", ,"ContractData",K113, "T_CVol",, "T")</f>
        <v>1585373</v>
      </c>
      <c r="P113" s="25">
        <f xml:space="preserve"> RTD("cqg.rtd",,"StudyData",K113, "MA", "InputChoice=Vol,MAType=Sim,Period=10", "MA","D",,"all",,,,"T")</f>
        <v>4605035.5999999996</v>
      </c>
      <c r="Q113" s="23">
        <f t="shared" si="11"/>
        <v>0</v>
      </c>
      <c r="S113" s="24">
        <f t="shared" si="13"/>
        <v>6.5934065934065936E-2</v>
      </c>
    </row>
    <row r="114" spans="2:19" ht="17.25" x14ac:dyDescent="0.3">
      <c r="B114" s="23" t="str">
        <f>'Symbols Used'!B120</f>
        <v>S.US.SCHF</v>
      </c>
      <c r="C114" s="23" t="str">
        <f>RTD("cqg.rtd", ,"ContractData",B114, "LongDescription",, "T")</f>
        <v>Schwab International Equity ETF</v>
      </c>
      <c r="D114" s="23">
        <f>RTD("cqg.rtd", ,"ContractData",B114, "T_CVol",, "T")</f>
        <v>1012038</v>
      </c>
      <c r="E114" s="24">
        <f>IFERROR(RTD("cqg.rtd", ,"ContractData",B114, "PerCentNetLastTrade",, "T")/100,0)</f>
        <v>1.410488245931284E-2</v>
      </c>
      <c r="F114" s="25">
        <f xml:space="preserve"> RTD("cqg.rtd",,"StudyData",B114, "MA", "InputChoice=Vol,MAType=Sim,Period=10", "MA","D",,"all",,,,"T")</f>
        <v>2563161.1</v>
      </c>
      <c r="G114" s="25"/>
      <c r="H114" s="23">
        <f t="shared" si="12"/>
        <v>114</v>
      </c>
      <c r="I114" s="26">
        <f>RANK(E114,$E$1:$E$122,0)+COUNTIF($E$1:E114,E114)-1</f>
        <v>56</v>
      </c>
      <c r="J114" s="26" t="str">
        <f t="shared" si="8"/>
        <v>S.US.SCHF</v>
      </c>
      <c r="K114" s="23" t="str">
        <f t="shared" si="9"/>
        <v>S.US.QID</v>
      </c>
      <c r="L114" s="23" t="str">
        <f>IF(RIGHT(RTD("cqg.rtd",,"ContractData",K114,"LongDescription",,"T"),3)="ETF",LEFT(RTD("cqg.rtd",,"ContractData",K114,"LongDescription",,"T"),LEN(RTD("cqg.rtd", ,"ContractData",K114, "LongDescription",, "T"))-4),RTD("cqg.rtd",,"ContractData",K114,"LongDescription",,"T"))</f>
        <v>ProShares Ultrashort QQQ</v>
      </c>
      <c r="M114" s="23" t="str">
        <f t="shared" si="10"/>
        <v>ProShares Ultrashort QQQ</v>
      </c>
      <c r="N114" s="24">
        <f>IFERROR(RTD("cqg.rtd", ,"ContractData",K114, "PerCentNetLastTrade",, "T")/100,0)</f>
        <v>-6.640720019459985E-2</v>
      </c>
      <c r="O114" s="23">
        <f>RTD("cqg.rtd", ,"ContractData",K114, "T_CVol",, "T")</f>
        <v>8469126</v>
      </c>
      <c r="P114" s="25">
        <f xml:space="preserve"> RTD("cqg.rtd",,"StudyData",K114, "MA", "InputChoice=Vol,MAType=Sim,Period=10", "MA","D",,"all",,,,"T")</f>
        <v>6704502</v>
      </c>
      <c r="Q114" s="23">
        <f t="shared" si="11"/>
        <v>1</v>
      </c>
      <c r="S114" s="24">
        <f t="shared" si="13"/>
        <v>6.640720019459985E-2</v>
      </c>
    </row>
    <row r="115" spans="2:19" ht="17.25" x14ac:dyDescent="0.3">
      <c r="B115" s="23" t="str">
        <f>'Symbols Used'!B121</f>
        <v>S.US.EWC</v>
      </c>
      <c r="C115" s="23" t="str">
        <f>RTD("cqg.rtd", ,"ContractData",B115, "LongDescription",, "T")</f>
        <v>iShares MSCI Canada ETF</v>
      </c>
      <c r="D115" s="23">
        <f>RTD("cqg.rtd", ,"ContractData",B115, "T_CVol",, "T")</f>
        <v>3038590</v>
      </c>
      <c r="E115" s="24">
        <f>IFERROR(RTD("cqg.rtd", ,"ContractData",B115, "PerCentNetLastTrade",, "T")/100,0)</f>
        <v>9.2429577464788731E-3</v>
      </c>
      <c r="F115" s="25">
        <f xml:space="preserve"> RTD("cqg.rtd",,"StudyData",B115, "MA", "InputChoice=Vol,MAType=Sim,Period=10", "MA","D",,"all",,,,"T")</f>
        <v>2590404.6</v>
      </c>
      <c r="G115" s="25"/>
      <c r="H115" s="23">
        <f t="shared" si="12"/>
        <v>115</v>
      </c>
      <c r="I115" s="26">
        <f>RANK(E115,$E$1:$E$122,0)+COUNTIF($E$1:E115,E115)-1</f>
        <v>66</v>
      </c>
      <c r="J115" s="26" t="str">
        <f t="shared" si="8"/>
        <v>S.US.EWC</v>
      </c>
      <c r="K115" s="23" t="str">
        <f t="shared" si="9"/>
        <v>S.US.FAZ</v>
      </c>
      <c r="L115" s="23" t="str">
        <f>IF(RIGHT(RTD("cqg.rtd",,"ContractData",K115,"LongDescription",,"T"),3)="ETF",LEFT(RTD("cqg.rtd",,"ContractData",K115,"LongDescription",,"T"),LEN(RTD("cqg.rtd", ,"ContractData",K115, "LongDescription",, "T"))-4),RTD("cqg.rtd",,"ContractData",K115,"LongDescription",,"T"))</f>
        <v>Direxion Daily Financial Bear 3X Shares</v>
      </c>
      <c r="M115" s="23" t="str">
        <f t="shared" si="10"/>
        <v>Direxion Daily Financial Bear 3X Shares</v>
      </c>
      <c r="N115" s="24">
        <f>IFERROR(RTD("cqg.rtd", ,"ContractData",K115, "PerCentNetLastTrade",, "T")/100,0)</f>
        <v>-7.2765072765072769E-2</v>
      </c>
      <c r="O115" s="23">
        <f>RTD("cqg.rtd", ,"ContractData",K115, "T_CVol",, "T")</f>
        <v>4909948</v>
      </c>
      <c r="P115" s="25">
        <f xml:space="preserve"> RTD("cqg.rtd",,"StudyData",K115, "MA", "InputChoice=Vol,MAType=Sim,Period=10", "MA","D",,"all",,,,"T")</f>
        <v>4688040.8</v>
      </c>
      <c r="Q115" s="23">
        <f t="shared" si="11"/>
        <v>1</v>
      </c>
      <c r="S115" s="24">
        <f t="shared" si="13"/>
        <v>7.2765072765072769E-2</v>
      </c>
    </row>
    <row r="116" spans="2:19" ht="17.25" x14ac:dyDescent="0.3">
      <c r="B116" s="23" t="str">
        <f>'Symbols Used'!B122</f>
        <v>S.US.RUSL</v>
      </c>
      <c r="C116" s="23" t="str">
        <f>RTD("cqg.rtd", ,"ContractData",B116, "LongDescription",, "T")</f>
        <v>Direxion Daily Russia Bull 3X Shares</v>
      </c>
      <c r="D116" s="23">
        <f>RTD("cqg.rtd", ,"ContractData",B116, "T_CVol",, "T")</f>
        <v>623414</v>
      </c>
      <c r="E116" s="24">
        <f>IFERROR(RTD("cqg.rtd", ,"ContractData",B116, "PerCentNetLastTrade",, "T")/100,0)</f>
        <v>7.8746824724809483E-2</v>
      </c>
      <c r="F116" s="25">
        <f xml:space="preserve"> RTD("cqg.rtd",,"StudyData",B116, "MA", "InputChoice=Vol,MAType=Sim,Period=10", "MA","D",,"all",,,,"T")</f>
        <v>1293314.8</v>
      </c>
      <c r="G116" s="25"/>
      <c r="H116" s="23">
        <f t="shared" si="12"/>
        <v>116</v>
      </c>
      <c r="I116" s="26">
        <f>RANK(E116,$E$1:$E$122,0)+COUNTIF($E$1:E116,E116)-1</f>
        <v>3</v>
      </c>
      <c r="J116" s="26" t="str">
        <f t="shared" si="8"/>
        <v>S.US.RUSL</v>
      </c>
      <c r="K116" s="23" t="str">
        <f t="shared" si="9"/>
        <v>S.US.SPXS</v>
      </c>
      <c r="L116" s="23" t="str">
        <f>IF(RIGHT(RTD("cqg.rtd",,"ContractData",K116,"LongDescription",,"T"),3)="ETF",LEFT(RTD("cqg.rtd",,"ContractData",K116,"LongDescription",,"T"),LEN(RTD("cqg.rtd", ,"ContractData",K116, "LongDescription",, "T"))-4),RTD("cqg.rtd",,"ContractData",K116,"LongDescription",,"T"))</f>
        <v>Direxion Daily S&amp;P 500 Bear 3X Shares</v>
      </c>
      <c r="M116" s="23" t="str">
        <f t="shared" si="10"/>
        <v>Direxion Daily S&amp;P 500 Bear 3X Shares</v>
      </c>
      <c r="N116" s="24">
        <f>IFERROR(RTD("cqg.rtd", ,"ContractData",K116, "PerCentNetLastTrade",, "T")/100,0)</f>
        <v>-7.4058919803600659E-2</v>
      </c>
      <c r="O116" s="23">
        <f>RTD("cqg.rtd", ,"ContractData",K116, "T_CVol",, "T")</f>
        <v>15796781</v>
      </c>
      <c r="P116" s="25">
        <f xml:space="preserve"> RTD("cqg.rtd",,"StudyData",K116, "MA", "InputChoice=Vol,MAType=Sim,Period=10", "MA","D",,"all",,,,"T")</f>
        <v>9230678.1999999993</v>
      </c>
      <c r="Q116" s="23">
        <f t="shared" si="11"/>
        <v>1</v>
      </c>
      <c r="S116" s="24">
        <f t="shared" si="13"/>
        <v>7.4058919803600659E-2</v>
      </c>
    </row>
    <row r="117" spans="2:19" ht="17.25" x14ac:dyDescent="0.3">
      <c r="B117" s="23" t="str">
        <f>'Symbols Used'!B123</f>
        <v>S.US.PGX</v>
      </c>
      <c r="C117" s="23" t="str">
        <f>RTD("cqg.rtd", ,"ContractData",B117, "LongDescription",, "T")</f>
        <v>Powershares Preferred Portfolio</v>
      </c>
      <c r="D117" s="23">
        <f>RTD("cqg.rtd", ,"ContractData",B117, "T_CVol",, "T")</f>
        <v>1244453</v>
      </c>
      <c r="E117" s="24">
        <f>IFERROR(RTD("cqg.rtd", ,"ContractData",B117, "PerCentNetLastTrade",, "T")/100,0)</f>
        <v>4.1522491349480963E-3</v>
      </c>
      <c r="F117" s="25">
        <f xml:space="preserve"> RTD("cqg.rtd",,"StudyData",B117, "MA", "InputChoice=Vol,MAType=Sim,Period=10", "MA","D",,"all",,,,"T")</f>
        <v>1509261.6</v>
      </c>
      <c r="G117" s="25"/>
      <c r="H117" s="23">
        <f t="shared" si="12"/>
        <v>117</v>
      </c>
      <c r="I117" s="26">
        <f>RANK(E117,$E$1:$E$122,0)+COUNTIF($E$1:E117,E117)-1</f>
        <v>79</v>
      </c>
      <c r="J117" s="26" t="str">
        <f t="shared" si="8"/>
        <v>S.US.PGX</v>
      </c>
      <c r="K117" s="23" t="str">
        <f t="shared" si="9"/>
        <v>S.US.SPXU</v>
      </c>
      <c r="L117" s="23" t="str">
        <f>IF(RIGHT(RTD("cqg.rtd",,"ContractData",K117,"LongDescription",,"T"),3)="ETF",LEFT(RTD("cqg.rtd",,"ContractData",K117,"LongDescription",,"T"),LEN(RTD("cqg.rtd", ,"ContractData",K117, "LongDescription",, "T"))-4),RTD("cqg.rtd",,"ContractData",K117,"LongDescription",,"T"))</f>
        <v>ProShares UltraPro Short S&amp;P 500</v>
      </c>
      <c r="M117" s="23" t="str">
        <f t="shared" si="10"/>
        <v>ProShares UltraPro Short S&amp;P 500</v>
      </c>
      <c r="N117" s="24">
        <f>IFERROR(RTD("cqg.rtd", ,"ContractData",K117, "PerCentNetLastTrade",, "T")/100,0)</f>
        <v>-7.5355969331872941E-2</v>
      </c>
      <c r="O117" s="23">
        <f>RTD("cqg.rtd", ,"ContractData",K117, "T_CVol",, "T")</f>
        <v>13183332</v>
      </c>
      <c r="P117" s="25">
        <f xml:space="preserve"> RTD("cqg.rtd",,"StudyData",K117, "MA", "InputChoice=Vol,MAType=Sim,Period=10", "MA","D",,"all",,,,"T")</f>
        <v>9722979.8000000007</v>
      </c>
      <c r="Q117" s="23">
        <f t="shared" si="11"/>
        <v>1</v>
      </c>
      <c r="S117" s="24">
        <f t="shared" si="13"/>
        <v>7.5355969331872941E-2</v>
      </c>
    </row>
    <row r="118" spans="2:19" ht="17.25" x14ac:dyDescent="0.3">
      <c r="B118" s="23" t="str">
        <f>'Symbols Used'!B124</f>
        <v>S.US.DXD</v>
      </c>
      <c r="C118" s="23" t="str">
        <f>RTD("cqg.rtd", ,"ContractData",B118, "LongDescription",, "T")</f>
        <v>ProShares UltraShort Dow30</v>
      </c>
      <c r="D118" s="23">
        <f>RTD("cqg.rtd", ,"ContractData",B118, "T_CVol",, "T")</f>
        <v>3499451</v>
      </c>
      <c r="E118" s="24">
        <f>IFERROR(RTD("cqg.rtd", ,"ContractData",B118, "PerCentNetLastTrade",, "T")/100,0)</f>
        <v>-5.1067073170731704E-2</v>
      </c>
      <c r="F118" s="25">
        <f xml:space="preserve"> RTD("cqg.rtd",,"StudyData",B118, "MA", "InputChoice=Vol,MAType=Sim,Period=10", "MA","D",,"all",,,,"T")</f>
        <v>3518694.9</v>
      </c>
      <c r="G118" s="25"/>
      <c r="H118" s="23">
        <f t="shared" si="12"/>
        <v>118</v>
      </c>
      <c r="I118" s="26">
        <f>RANK(E118,$E$1:$E$122,0)+COUNTIF($E$1:E118,E118)-1</f>
        <v>111</v>
      </c>
      <c r="J118" s="26" t="str">
        <f t="shared" si="8"/>
        <v>S.US.DXD</v>
      </c>
      <c r="K118" s="23" t="str">
        <f t="shared" si="9"/>
        <v>S.US.BTG</v>
      </c>
      <c r="L118" s="23" t="str">
        <f>IF(RIGHT(RTD("cqg.rtd",,"ContractData",K118,"LongDescription",,"T"),3)="ETF",LEFT(RTD("cqg.rtd",,"ContractData",K118,"LongDescription",,"T"),LEN(RTD("cqg.rtd", ,"ContractData",K118, "LongDescription",, "T"))-4),RTD("cqg.rtd",,"ContractData",K118,"LongDescription",,"T"))</f>
        <v>B2Gold Corp.</v>
      </c>
      <c r="M118" s="23" t="str">
        <f t="shared" si="10"/>
        <v>B2Gold Corp.</v>
      </c>
      <c r="N118" s="24">
        <f>IFERROR(RTD("cqg.rtd", ,"ContractData",K118, "PerCentNetLastTrade",, "T")/100,0)</f>
        <v>-8.5470085470085472E-2</v>
      </c>
      <c r="O118" s="23">
        <f>RTD("cqg.rtd", ,"ContractData",K118, "T_CVol",, "T")</f>
        <v>2719462</v>
      </c>
      <c r="P118" s="25">
        <f xml:space="preserve"> RTD("cqg.rtd",,"StudyData",K118, "MA", "InputChoice=Vol,MAType=Sim,Period=10", "MA","D",,"all",,,,"T")</f>
        <v>2580651.7000000002</v>
      </c>
      <c r="Q118" s="23">
        <f t="shared" si="11"/>
        <v>1</v>
      </c>
      <c r="S118" s="24">
        <f t="shared" si="13"/>
        <v>8.5470085470085472E-2</v>
      </c>
    </row>
    <row r="119" spans="2:19" ht="17.25" x14ac:dyDescent="0.3">
      <c r="B119" s="23" t="str">
        <f>'Symbols Used'!B125</f>
        <v>S.US.SCO</v>
      </c>
      <c r="C119" s="23" t="str">
        <f>RTD("cqg.rtd", ,"ContractData",B119, "LongDescription",, "T")</f>
        <v>ProShares UltraShort Bloomberg Crude</v>
      </c>
      <c r="D119" s="23">
        <f>RTD("cqg.rtd", ,"ContractData",B119, "T_CVol",, "T")</f>
        <v>636723</v>
      </c>
      <c r="E119" s="24">
        <f>IFERROR(RTD("cqg.rtd", ,"ContractData",B119, "PerCentNetLastTrade",, "T")/100,0)</f>
        <v>-5.4393625986363294E-3</v>
      </c>
      <c r="F119" s="25">
        <f xml:space="preserve"> RTD("cqg.rtd",,"StudyData",B119, "MA", "InputChoice=Vol,MAType=Sim,Period=10", "MA","D",,"all",,,,"T")</f>
        <v>1111679.8</v>
      </c>
      <c r="G119" s="25"/>
      <c r="H119" s="23">
        <f t="shared" si="12"/>
        <v>119</v>
      </c>
      <c r="I119" s="26">
        <f>RANK(E119,$E$1:$E$122,0)+COUNTIF($E$1:E119,E119)-1</f>
        <v>94</v>
      </c>
      <c r="J119" s="26" t="str">
        <f t="shared" si="8"/>
        <v>S.US.SCO</v>
      </c>
      <c r="K119" s="23" t="str">
        <f t="shared" si="9"/>
        <v>S.US.UVXY</v>
      </c>
      <c r="L119" s="23" t="str">
        <f>IF(RIGHT(RTD("cqg.rtd",,"ContractData",K119,"LongDescription",,"T"),3)="ETF",LEFT(RTD("cqg.rtd",,"ContractData",K119,"LongDescription",,"T"),LEN(RTD("cqg.rtd", ,"ContractData",K119, "LongDescription",, "T"))-4),RTD("cqg.rtd",,"ContractData",K119,"LongDescription",,"T"))</f>
        <v>ProShares Ultra VIX ShortTerm Future</v>
      </c>
      <c r="M119" s="23" t="str">
        <f t="shared" si="10"/>
        <v>ProShares Ultra VIX ShortTerm Future</v>
      </c>
      <c r="N119" s="24">
        <f>IFERROR(RTD("cqg.rtd", ,"ContractData",K119, "PerCentNetLastTrade",, "T")/100,0)</f>
        <v>-9.7314423657211824E-2</v>
      </c>
      <c r="O119" s="23">
        <f>RTD("cqg.rtd", ,"ContractData",K119, "T_CVol",, "T")</f>
        <v>28192423</v>
      </c>
      <c r="P119" s="25">
        <f xml:space="preserve"> RTD("cqg.rtd",,"StudyData",K119, "MA", "InputChoice=Vol,MAType=Sim,Period=10", "MA","D",,"all",,,,"T")</f>
        <v>22303394.699999999</v>
      </c>
      <c r="Q119" s="23">
        <f t="shared" si="11"/>
        <v>1</v>
      </c>
      <c r="S119" s="24">
        <f t="shared" si="13"/>
        <v>9.7314423657211824E-2</v>
      </c>
    </row>
    <row r="120" spans="2:19" ht="17.25" x14ac:dyDescent="0.3">
      <c r="B120" s="23" t="str">
        <f>'Symbols Used'!B126</f>
        <v>S.US.ONVO</v>
      </c>
      <c r="C120" s="23" t="str">
        <f>RTD("cqg.rtd", ,"ContractData",B120, "LongDescription",, "T")</f>
        <v>Organovo Holdings, Inc.</v>
      </c>
      <c r="D120" s="23">
        <f>RTD("cqg.rtd", ,"ContractData",B120, "T_CVol",, "T")</f>
        <v>741008</v>
      </c>
      <c r="E120" s="24">
        <f>IFERROR(RTD("cqg.rtd", ,"ContractData",B120, "PerCentNetLastTrade",, "T")/100,0)</f>
        <v>0</v>
      </c>
      <c r="F120" s="25">
        <f xml:space="preserve"> RTD("cqg.rtd",,"StudyData",B120, "MA", "InputChoice=Vol,MAType=Sim,Period=10", "MA","D",,"all",,,,"T")</f>
        <v>1442234.3</v>
      </c>
      <c r="G120" s="25"/>
      <c r="H120" s="23">
        <f t="shared" si="12"/>
        <v>120</v>
      </c>
      <c r="I120" s="26">
        <f>RANK(E120,$E$1:$E$122,0)+COUNTIF($E$1:E120,E120)-1</f>
        <v>86</v>
      </c>
      <c r="J120" s="26" t="str">
        <f t="shared" si="8"/>
        <v>S.US.ONVO</v>
      </c>
      <c r="K120" s="23" t="str">
        <f t="shared" si="9"/>
        <v>S.US.JNUG</v>
      </c>
      <c r="L120" s="23" t="str">
        <f>IF(RIGHT(RTD("cqg.rtd",,"ContractData",K120,"LongDescription",,"T"),3)="ETF",LEFT(RTD("cqg.rtd",,"ContractData",K120,"LongDescription",,"T"),LEN(RTD("cqg.rtd", ,"ContractData",K120, "LongDescription",, "T"))-4),RTD("cqg.rtd",,"ContractData",K120,"LongDescription",,"T"))</f>
        <v>Direxion Jr Gold Miners Index Bull 3X</v>
      </c>
      <c r="M120" s="23" t="str">
        <f t="shared" si="10"/>
        <v>Direxion Jr Gold Miners Index Bull 3X</v>
      </c>
      <c r="N120" s="24">
        <f>IFERROR(RTD("cqg.rtd", ,"ContractData",K120, "PerCentNetLastTrade",, "T")/100,0)</f>
        <v>-0.13127413127413129</v>
      </c>
      <c r="O120" s="23">
        <f>RTD("cqg.rtd", ,"ContractData",K120, "T_CVol",, "T")</f>
        <v>7677821</v>
      </c>
      <c r="P120" s="25">
        <f xml:space="preserve"> RTD("cqg.rtd",,"StudyData",K120, "MA", "InputChoice=Vol,MAType=Sim,Period=10", "MA","D",,"all",,,,"T")</f>
        <v>7605421.5</v>
      </c>
      <c r="Q120" s="23">
        <f t="shared" si="11"/>
        <v>1</v>
      </c>
      <c r="S120" s="24">
        <f t="shared" si="13"/>
        <v>0.13127413127413129</v>
      </c>
    </row>
    <row r="121" spans="2:19" ht="17.25" x14ac:dyDescent="0.3">
      <c r="B121" s="23" t="str">
        <f>'Symbols Used'!B127</f>
        <v>S.US.FXU</v>
      </c>
      <c r="C121" s="23" t="str">
        <f>RTD("cqg.rtd", ,"ContractData",B121, "LongDescription",, "T")</f>
        <v>First Trust Utilities</v>
      </c>
      <c r="D121" s="23">
        <f>RTD("cqg.rtd", ,"ContractData",B121, "T_CVol",, "T")</f>
        <v>160273</v>
      </c>
      <c r="E121" s="24">
        <f>IFERROR(RTD("cqg.rtd", ,"ContractData",B121, "PerCentNetLastTrade",, "T")/100,0)</f>
        <v>5.4694621695533276E-3</v>
      </c>
      <c r="F121" s="25">
        <f xml:space="preserve"> RTD("cqg.rtd",,"StudyData",B121, "MA", "InputChoice=Vol,MAType=Sim,Period=10", "MA","D",,"all",,,,"T")</f>
        <v>653732.80000000005</v>
      </c>
      <c r="G121" s="25"/>
      <c r="H121" s="23">
        <f t="shared" si="12"/>
        <v>121</v>
      </c>
      <c r="I121" s="26">
        <f>RANK(E121,$E$1:$E$122,0)+COUNTIF($E$1:E121,E121)-1</f>
        <v>74</v>
      </c>
      <c r="J121" s="26" t="str">
        <f t="shared" si="8"/>
        <v>S.US.FXU</v>
      </c>
      <c r="K121" s="23" t="str">
        <f t="shared" si="9"/>
        <v>S.US.NUGT</v>
      </c>
      <c r="L121" s="23" t="str">
        <f>IF(RIGHT(RTD("cqg.rtd",,"ContractData",K121,"LongDescription",,"T"),3)="ETF",LEFT(RTD("cqg.rtd",,"ContractData",K121,"LongDescription",,"T"),LEN(RTD("cqg.rtd", ,"ContractData",K121, "LongDescription",, "T"))-4),RTD("cqg.rtd",,"ContractData",K121,"LongDescription",,"T"))</f>
        <v>Direxion Daily Gold Miners Bull 3X</v>
      </c>
      <c r="M121" s="23" t="str">
        <f t="shared" si="10"/>
        <v>Direxion Daily Gold Miners Bull 3X</v>
      </c>
      <c r="N121" s="24">
        <f>IFERROR(RTD("cqg.rtd", ,"ContractData",K121, "PerCentNetLastTrade",, "T")/100,0)</f>
        <v>-0.13183279742765275</v>
      </c>
      <c r="O121" s="23">
        <f>RTD("cqg.rtd", ,"ContractData",K121, "T_CVol",, "T")</f>
        <v>56608428</v>
      </c>
      <c r="P121" s="25">
        <f xml:space="preserve"> RTD("cqg.rtd",,"StudyData",K121, "MA", "InputChoice=Vol,MAType=Sim,Period=10", "MA","D",,"all",,,,"T")</f>
        <v>47523698</v>
      </c>
      <c r="Q121" s="23">
        <f t="shared" si="11"/>
        <v>1</v>
      </c>
      <c r="S121" s="24">
        <f t="shared" si="13"/>
        <v>0.13183279742765275</v>
      </c>
    </row>
    <row r="122" spans="2:19" ht="17.25" x14ac:dyDescent="0.3">
      <c r="B122" s="23" t="str">
        <f>'Symbols Used'!B128</f>
        <v>S.US.SJNK</v>
      </c>
      <c r="C122" s="23" t="str">
        <f>RTD("cqg.rtd", ,"ContractData",B122, "LongDescription",, "T")</f>
        <v>SPDR Barclays ShortTermHighYield</v>
      </c>
      <c r="D122" s="23">
        <f>RTD("cqg.rtd", ,"ContractData",B122, "T_CVol",, "T")</f>
        <v>1080818</v>
      </c>
      <c r="E122" s="24">
        <f>IFERROR(RTD("cqg.rtd", ,"ContractData",B122, "PerCentNetLastTrade",, "T")/100,0)</f>
        <v>3.637686431429611E-3</v>
      </c>
      <c r="F122" s="25">
        <f xml:space="preserve"> RTD("cqg.rtd",,"StudyData",B122, "MA", "InputChoice=Vol,MAType=Sim,Period=10", "MA","D",,"all",,,,"T")</f>
        <v>1509123.9</v>
      </c>
      <c r="G122" s="25"/>
      <c r="H122" s="23">
        <f t="shared" si="12"/>
        <v>122</v>
      </c>
      <c r="I122" s="26">
        <f>RANK(E122,$E$1:$E$122,0)+COUNTIF($E$1:E122,E122)-1</f>
        <v>80</v>
      </c>
      <c r="J122" s="26" t="str">
        <f t="shared" si="8"/>
        <v>S.US.SJNK</v>
      </c>
      <c r="K122" s="23" t="str">
        <f t="shared" si="9"/>
        <v>S.US.APP</v>
      </c>
      <c r="L122" s="23" t="str">
        <f>IF(RIGHT(RTD("cqg.rtd",,"ContractData",K122,"LongDescription",,"T"),3)="ETF",LEFT(RTD("cqg.rtd",,"ContractData",K122,"LongDescription",,"T"),LEN(RTD("cqg.rtd", ,"ContractData",K122, "LongDescription",, "T"))-4),RTD("cqg.rtd",,"ContractData",K122,"LongDescription",,"T"))</f>
        <v>American Apparel Inc</v>
      </c>
      <c r="M122" s="23" t="str">
        <f t="shared" si="10"/>
        <v>American Apparel Inc</v>
      </c>
      <c r="N122" s="24">
        <f>IFERROR(RTD("cqg.rtd", ,"ContractData",K122, "PerCentNetLastTrade",, "T")/100,0)</f>
        <v>-0.15</v>
      </c>
      <c r="O122" s="23">
        <f>RTD("cqg.rtd", ,"ContractData",K122, "T_CVol",, "T")</f>
        <v>1802835</v>
      </c>
      <c r="P122" s="25">
        <f xml:space="preserve"> RTD("cqg.rtd",,"StudyData",K122, "MA", "InputChoice=Vol,MAType=Sim,Period=10", "MA","D",,"all",,,,"T")</f>
        <v>1535631.3</v>
      </c>
      <c r="Q122" s="23">
        <f t="shared" si="11"/>
        <v>1</v>
      </c>
      <c r="S122" s="24">
        <f t="shared" si="13"/>
        <v>0.15</v>
      </c>
    </row>
  </sheetData>
  <sheetProtection algorithmName="SHA-512" hashValue="KoGKmhVi3Frg9zzimIhDifMHVO4ftjsKm4a+wfQ4nGwBk2Ifdoeleh8oHAmFy3jM3rm1cW7ZgZ1HEHlryCg5XQ==" saltValue="WxDDNvQb8/aqEiOraf19UQ==" spinCount="100000" sheet="1" objects="1" scenarios="1" selectLockedCells="1" selectUnlockedCells="1"/>
  <sortState ref="B1:F131">
    <sortCondition descending="1" ref="F1:F13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MainDisplay</vt:lpstr>
      <vt:lpstr>Symbols Used</vt:lpstr>
      <vt:lpstr>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2015-05-20T14:10:44Z</dcterms:created>
  <dcterms:modified xsi:type="dcterms:W3CDTF">2015-08-26T19:00:09Z</dcterms:modified>
</cp:coreProperties>
</file>