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8800" windowHeight="15000"/>
  </bookViews>
  <sheets>
    <sheet name="ZSE" sheetId="1" r:id="rId1"/>
    <sheet name="ZME" sheetId="3" r:id="rId2"/>
    <sheet name="ZL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3" l="1"/>
  <c r="A1" i="3"/>
  <c r="B1" i="3" s="1"/>
  <c r="R5" i="2"/>
  <c r="A1" i="2"/>
  <c r="Y15" i="3"/>
  <c r="L15" i="3"/>
  <c r="L10" i="3"/>
  <c r="L11" i="3"/>
  <c r="Y13" i="3"/>
  <c r="Y12" i="3"/>
  <c r="Y11" i="3"/>
  <c r="Y10" i="3"/>
  <c r="L12" i="3"/>
  <c r="L13" i="3"/>
  <c r="Y41" i="3"/>
  <c r="Y38" i="3"/>
  <c r="Y37" i="3"/>
  <c r="Y8" i="3"/>
  <c r="L41" i="3"/>
  <c r="L37" i="3"/>
  <c r="L35" i="3"/>
  <c r="L9" i="3"/>
  <c r="Y36" i="3"/>
  <c r="Y35" i="3"/>
  <c r="L38" i="3"/>
  <c r="L8" i="3"/>
  <c r="L36" i="3"/>
  <c r="Y40" i="3"/>
  <c r="L40" i="3"/>
  <c r="Y9" i="3"/>
  <c r="Y27" i="3"/>
  <c r="Y33" i="3"/>
  <c r="Y30" i="3"/>
  <c r="L33" i="3"/>
  <c r="Y32" i="3"/>
  <c r="Y7" i="3"/>
  <c r="L32" i="3"/>
  <c r="L7" i="3"/>
  <c r="L28" i="3"/>
  <c r="L30" i="3"/>
  <c r="Y31" i="3"/>
  <c r="Y28" i="3"/>
  <c r="L31" i="3"/>
  <c r="Y26" i="3"/>
  <c r="L23" i="3"/>
  <c r="L22" i="3"/>
  <c r="Y21" i="3"/>
  <c r="Y22" i="3"/>
  <c r="Y23" i="3"/>
  <c r="Y25" i="3"/>
  <c r="L25" i="3"/>
  <c r="L27" i="3"/>
  <c r="L26" i="3"/>
  <c r="Y18" i="3"/>
  <c r="L18" i="3"/>
  <c r="Y17" i="3"/>
  <c r="Y6" i="3"/>
  <c r="Y12" i="2"/>
  <c r="L13" i="2"/>
  <c r="L17" i="3"/>
  <c r="L16" i="3"/>
  <c r="D1" i="3"/>
  <c r="L15" i="2"/>
  <c r="Y15" i="2"/>
  <c r="L12" i="2"/>
  <c r="L6" i="3"/>
  <c r="L20" i="3"/>
  <c r="L21" i="3"/>
  <c r="Y20" i="3"/>
  <c r="Y13" i="2"/>
  <c r="Y16" i="3"/>
  <c r="F1" i="3"/>
  <c r="Y11" i="2"/>
  <c r="L35" i="2"/>
  <c r="L33" i="2"/>
  <c r="Y35" i="2"/>
  <c r="L31" i="2"/>
  <c r="L11" i="2"/>
  <c r="Y32" i="2"/>
  <c r="L28" i="2"/>
  <c r="Y9" i="2"/>
  <c r="L32" i="2"/>
  <c r="Y10" i="2"/>
  <c r="L10" i="2"/>
  <c r="Y31" i="2"/>
  <c r="Y28" i="2"/>
  <c r="L36" i="2"/>
  <c r="L9" i="2"/>
  <c r="L8" i="2"/>
  <c r="Y33" i="2"/>
  <c r="Y30" i="2"/>
  <c r="Y8" i="2"/>
  <c r="L30" i="2"/>
  <c r="Y36" i="2"/>
  <c r="Y7" i="2"/>
  <c r="Y27" i="2"/>
  <c r="L27" i="2"/>
  <c r="L25" i="2"/>
  <c r="Y25" i="2"/>
  <c r="L7" i="2"/>
  <c r="L26" i="2"/>
  <c r="Y26" i="2"/>
  <c r="Y23" i="2"/>
  <c r="L23" i="2"/>
  <c r="L20" i="2"/>
  <c r="L22" i="2"/>
  <c r="Y18" i="2"/>
  <c r="Y20" i="2"/>
  <c r="Y21" i="2"/>
  <c r="Y17" i="2"/>
  <c r="L18" i="2"/>
  <c r="L21" i="2"/>
  <c r="Y22" i="2"/>
  <c r="L16" i="2"/>
  <c r="D1" i="2"/>
  <c r="L6" i="2"/>
  <c r="F1" i="2"/>
  <c r="L17" i="2"/>
  <c r="Y16" i="2"/>
  <c r="Y6" i="2"/>
  <c r="B15" i="3"/>
  <c r="N15" i="3"/>
  <c r="K15" i="3"/>
  <c r="N13" i="3"/>
  <c r="K12" i="3"/>
  <c r="N12" i="3"/>
  <c r="B12" i="3"/>
  <c r="K13" i="3"/>
  <c r="B13" i="3"/>
  <c r="N10" i="3"/>
  <c r="N11" i="3"/>
  <c r="B11" i="3"/>
  <c r="K10" i="3"/>
  <c r="B10" i="3"/>
  <c r="K11" i="3"/>
  <c r="B9" i="3"/>
  <c r="N9" i="3"/>
  <c r="K9" i="3"/>
  <c r="B41" i="3"/>
  <c r="K8" i="3"/>
  <c r="B8" i="3"/>
  <c r="K41" i="3"/>
  <c r="N41" i="3"/>
  <c r="N8" i="3"/>
  <c r="K38" i="3"/>
  <c r="B38" i="3"/>
  <c r="N37" i="3"/>
  <c r="K40" i="3"/>
  <c r="N40" i="3"/>
  <c r="K37" i="3"/>
  <c r="N38" i="3"/>
  <c r="B37" i="3"/>
  <c r="B40" i="3"/>
  <c r="K36" i="3"/>
  <c r="N36" i="3"/>
  <c r="B36" i="3"/>
  <c r="K32" i="3"/>
  <c r="K33" i="3"/>
  <c r="K35" i="3"/>
  <c r="B35" i="3"/>
  <c r="N32" i="3"/>
  <c r="B32" i="3"/>
  <c r="N35" i="3"/>
  <c r="B33" i="3"/>
  <c r="N33" i="3"/>
  <c r="N30" i="3"/>
  <c r="K30" i="3"/>
  <c r="B31" i="3"/>
  <c r="B30" i="3"/>
  <c r="N31" i="3"/>
  <c r="K31" i="3"/>
  <c r="K7" i="3"/>
  <c r="N28" i="3"/>
  <c r="N7" i="3"/>
  <c r="K28" i="3"/>
  <c r="B7" i="3"/>
  <c r="B28" i="3"/>
  <c r="B26" i="3"/>
  <c r="N26" i="3"/>
  <c r="N27" i="3"/>
  <c r="K27" i="3"/>
  <c r="K26" i="3"/>
  <c r="B27" i="3"/>
  <c r="K23" i="3"/>
  <c r="N25" i="3"/>
  <c r="B23" i="3"/>
  <c r="K25" i="3"/>
  <c r="N23" i="3"/>
  <c r="B25" i="3"/>
  <c r="K21" i="3"/>
  <c r="N21" i="3"/>
  <c r="K22" i="3"/>
  <c r="B22" i="3"/>
  <c r="N22" i="3"/>
  <c r="B21" i="3"/>
  <c r="B18" i="3"/>
  <c r="B20" i="3"/>
  <c r="N18" i="3"/>
  <c r="K18" i="3"/>
  <c r="K20" i="3"/>
  <c r="N20" i="3"/>
  <c r="N16" i="3"/>
  <c r="K17" i="3"/>
  <c r="N17" i="3"/>
  <c r="B16" i="3"/>
  <c r="B17" i="3"/>
  <c r="K16" i="3"/>
  <c r="B6" i="3"/>
  <c r="K15" i="2"/>
  <c r="K6" i="3"/>
  <c r="B15" i="2"/>
  <c r="N6" i="3"/>
  <c r="N15" i="2"/>
  <c r="K13" i="2"/>
  <c r="B13" i="2"/>
  <c r="N13" i="2"/>
  <c r="K11" i="2"/>
  <c r="B12" i="2"/>
  <c r="N11" i="2"/>
  <c r="K12" i="2"/>
  <c r="B11" i="2"/>
  <c r="N12" i="2"/>
  <c r="B10" i="2"/>
  <c r="N10" i="2"/>
  <c r="K10" i="2"/>
  <c r="P31" i="3"/>
  <c r="B8" i="2"/>
  <c r="N9" i="2"/>
  <c r="K8" i="2"/>
  <c r="B9" i="2"/>
  <c r="K9" i="2"/>
  <c r="N8" i="2"/>
  <c r="B36" i="2"/>
  <c r="N36" i="2"/>
  <c r="K36" i="2"/>
  <c r="K35" i="2"/>
  <c r="N35" i="2"/>
  <c r="B35" i="2"/>
  <c r="N32" i="2"/>
  <c r="N33" i="2"/>
  <c r="B32" i="2"/>
  <c r="B33" i="2"/>
  <c r="K32" i="2"/>
  <c r="K33" i="2"/>
  <c r="K31" i="2"/>
  <c r="N31" i="2"/>
  <c r="B31" i="2"/>
  <c r="P13" i="2"/>
  <c r="N28" i="2"/>
  <c r="P12" i="2"/>
  <c r="K28" i="2"/>
  <c r="K30" i="2"/>
  <c r="B30" i="2"/>
  <c r="B28" i="2"/>
  <c r="P15" i="2"/>
  <c r="N30" i="2"/>
  <c r="N27" i="2"/>
  <c r="K27" i="2"/>
  <c r="K23" i="2"/>
  <c r="N23" i="2"/>
  <c r="B7" i="2"/>
  <c r="N25" i="2"/>
  <c r="P11" i="2"/>
  <c r="K7" i="2"/>
  <c r="N7" i="2"/>
  <c r="N26" i="2"/>
  <c r="K26" i="2"/>
  <c r="B23" i="2"/>
  <c r="P10" i="2"/>
  <c r="B25" i="2"/>
  <c r="K25" i="2"/>
  <c r="B26" i="2"/>
  <c r="B27" i="2"/>
  <c r="P8" i="2"/>
  <c r="P9" i="2"/>
  <c r="X42" i="3"/>
  <c r="N17" i="2"/>
  <c r="K20" i="2"/>
  <c r="N20" i="2"/>
  <c r="B16" i="2"/>
  <c r="P6" i="2"/>
  <c r="N16" i="2"/>
  <c r="P18" i="2"/>
  <c r="AB42" i="3"/>
  <c r="B18" i="2"/>
  <c r="P16" i="2"/>
  <c r="K16" i="2"/>
  <c r="T42" i="3"/>
  <c r="T37" i="2"/>
  <c r="P28" i="2"/>
  <c r="P25" i="2"/>
  <c r="B20" i="2"/>
  <c r="K22" i="2"/>
  <c r="E2" i="2"/>
  <c r="B17" i="2"/>
  <c r="N42" i="3"/>
  <c r="N37" i="2"/>
  <c r="P26" i="2"/>
  <c r="B6" i="2"/>
  <c r="B21" i="2"/>
  <c r="Z2" i="2"/>
  <c r="Z2" i="3"/>
  <c r="E2" i="3"/>
  <c r="AB37" i="2"/>
  <c r="N22" i="2"/>
  <c r="K18" i="2"/>
  <c r="N18" i="2"/>
  <c r="N6" i="2"/>
  <c r="P23" i="2"/>
  <c r="B22" i="2"/>
  <c r="K21" i="2"/>
  <c r="K6" i="2"/>
  <c r="P7" i="2"/>
  <c r="X37" i="2"/>
  <c r="P20" i="2"/>
  <c r="N21" i="2"/>
  <c r="K17" i="2"/>
  <c r="AA7" i="3" l="1"/>
  <c r="AA11" i="3"/>
  <c r="AA12" i="3"/>
  <c r="O15" i="3"/>
  <c r="J15" i="3"/>
  <c r="M15" i="3"/>
  <c r="J17" i="3"/>
  <c r="O17" i="3"/>
  <c r="M17" i="3"/>
  <c r="AA20" i="3"/>
  <c r="AA25" i="3"/>
  <c r="J30" i="3"/>
  <c r="M30" i="3"/>
  <c r="O30" i="3"/>
  <c r="M6" i="3"/>
  <c r="J6" i="3"/>
  <c r="O6" i="3"/>
  <c r="M7" i="3"/>
  <c r="O7" i="3"/>
  <c r="J7" i="3"/>
  <c r="AA10" i="3"/>
  <c r="AA15" i="3"/>
  <c r="AA17" i="3"/>
  <c r="J25" i="3"/>
  <c r="M25" i="3"/>
  <c r="O25" i="3"/>
  <c r="AA40" i="3"/>
  <c r="AA6" i="3"/>
  <c r="E1" i="3"/>
  <c r="AA9" i="3"/>
  <c r="AA13" i="3"/>
  <c r="M16" i="3"/>
  <c r="O16" i="3"/>
  <c r="J16" i="3"/>
  <c r="J20" i="3"/>
  <c r="M20" i="3"/>
  <c r="O20" i="3"/>
  <c r="AA35" i="3"/>
  <c r="AA8" i="3"/>
  <c r="AA16" i="3"/>
  <c r="AA30" i="3"/>
  <c r="J35" i="3"/>
  <c r="M35" i="3"/>
  <c r="O35" i="3"/>
  <c r="O8" i="3"/>
  <c r="J8" i="3"/>
  <c r="M8" i="3"/>
  <c r="O9" i="3"/>
  <c r="M9" i="3"/>
  <c r="J9" i="3"/>
  <c r="O10" i="3"/>
  <c r="M10" i="3"/>
  <c r="J10" i="3"/>
  <c r="O11" i="3"/>
  <c r="J11" i="3"/>
  <c r="M11" i="3"/>
  <c r="O12" i="3"/>
  <c r="J12" i="3"/>
  <c r="M12" i="3"/>
  <c r="O13" i="3"/>
  <c r="M13" i="3"/>
  <c r="J13" i="3"/>
  <c r="AA18" i="3"/>
  <c r="O18" i="3"/>
  <c r="J18" i="3"/>
  <c r="M18" i="3"/>
  <c r="AA23" i="3"/>
  <c r="M23" i="3"/>
  <c r="O23" i="3"/>
  <c r="J23" i="3"/>
  <c r="AA28" i="3"/>
  <c r="M28" i="3"/>
  <c r="O28" i="3"/>
  <c r="J28" i="3"/>
  <c r="AA33" i="3"/>
  <c r="M33" i="3"/>
  <c r="O33" i="3"/>
  <c r="J33" i="3"/>
  <c r="AA37" i="3"/>
  <c r="AA22" i="3"/>
  <c r="O22" i="3"/>
  <c r="J22" i="3"/>
  <c r="M22" i="3"/>
  <c r="AA27" i="3"/>
  <c r="O27" i="3"/>
  <c r="J27" i="3"/>
  <c r="M27" i="3"/>
  <c r="AA32" i="3"/>
  <c r="O32" i="3"/>
  <c r="J32" i="3"/>
  <c r="M32" i="3"/>
  <c r="J40" i="3"/>
  <c r="M40" i="3"/>
  <c r="O40" i="3"/>
  <c r="AA21" i="3"/>
  <c r="O21" i="3"/>
  <c r="J21" i="3"/>
  <c r="M21" i="3"/>
  <c r="AA26" i="3"/>
  <c r="O26" i="3"/>
  <c r="J26" i="3"/>
  <c r="M26" i="3"/>
  <c r="AA31" i="3"/>
  <c r="O31" i="3"/>
  <c r="J31" i="3"/>
  <c r="M31" i="3"/>
  <c r="J37" i="3"/>
  <c r="O37" i="3"/>
  <c r="M37" i="3"/>
  <c r="AA38" i="3"/>
  <c r="M38" i="3"/>
  <c r="O38" i="3"/>
  <c r="J38" i="3"/>
  <c r="AA36" i="3"/>
  <c r="O36" i="3"/>
  <c r="M36" i="3"/>
  <c r="J36" i="3"/>
  <c r="AA41" i="3"/>
  <c r="O41" i="3"/>
  <c r="M41" i="3"/>
  <c r="J41" i="3"/>
  <c r="C1" i="3"/>
  <c r="B1" i="2"/>
  <c r="C1" i="2" s="1"/>
  <c r="J8" i="2"/>
  <c r="M8" i="2"/>
  <c r="O8" i="2"/>
  <c r="O10" i="2"/>
  <c r="J10" i="2"/>
  <c r="M10" i="2"/>
  <c r="AA17" i="2"/>
  <c r="E1" i="2"/>
  <c r="J7" i="2"/>
  <c r="M7" i="2"/>
  <c r="O7" i="2"/>
  <c r="J9" i="2"/>
  <c r="M9" i="2"/>
  <c r="O9" i="2"/>
  <c r="J17" i="2"/>
  <c r="M17" i="2"/>
  <c r="O17" i="2"/>
  <c r="J6" i="2"/>
  <c r="M6" i="2"/>
  <c r="O6" i="2"/>
  <c r="AA30" i="2"/>
  <c r="J35" i="2"/>
  <c r="O35" i="2"/>
  <c r="M35" i="2"/>
  <c r="AA16" i="2"/>
  <c r="M16" i="2"/>
  <c r="O16" i="2"/>
  <c r="J16" i="2"/>
  <c r="AA21" i="2"/>
  <c r="M21" i="2"/>
  <c r="J21" i="2"/>
  <c r="O21" i="2"/>
  <c r="AA27" i="2"/>
  <c r="J32" i="2"/>
  <c r="O32" i="2"/>
  <c r="M32" i="2"/>
  <c r="AA22" i="2"/>
  <c r="J22" i="2"/>
  <c r="M22" i="2"/>
  <c r="O22" i="2"/>
  <c r="AA26" i="2"/>
  <c r="AA6" i="2"/>
  <c r="AA7" i="2"/>
  <c r="AA8" i="2"/>
  <c r="AA9" i="2"/>
  <c r="AA10" i="2"/>
  <c r="AA12" i="2"/>
  <c r="AA11" i="2"/>
  <c r="AA13" i="2"/>
  <c r="AA15" i="2"/>
  <c r="O15" i="2"/>
  <c r="J15" i="2"/>
  <c r="M15" i="2"/>
  <c r="AA20" i="2"/>
  <c r="O20" i="2"/>
  <c r="M20" i="2"/>
  <c r="J20" i="2"/>
  <c r="AA25" i="2"/>
  <c r="O25" i="2"/>
  <c r="M25" i="2"/>
  <c r="J25" i="2"/>
  <c r="J30" i="2"/>
  <c r="M30" i="2"/>
  <c r="O30" i="2"/>
  <c r="AA35" i="2"/>
  <c r="AA36" i="2"/>
  <c r="O11" i="2"/>
  <c r="J11" i="2"/>
  <c r="M11" i="2"/>
  <c r="O12" i="2"/>
  <c r="J12" i="2"/>
  <c r="M12" i="2"/>
  <c r="O13" i="2"/>
  <c r="J13" i="2"/>
  <c r="M13" i="2"/>
  <c r="AA18" i="2"/>
  <c r="O18" i="2"/>
  <c r="J18" i="2"/>
  <c r="M18" i="2"/>
  <c r="AA23" i="2"/>
  <c r="O23" i="2"/>
  <c r="J23" i="2"/>
  <c r="M23" i="2"/>
  <c r="M26" i="2"/>
  <c r="O26" i="2"/>
  <c r="J26" i="2"/>
  <c r="J27" i="2"/>
  <c r="O27" i="2"/>
  <c r="M27" i="2"/>
  <c r="AA32" i="2"/>
  <c r="AA28" i="2"/>
  <c r="M28" i="2"/>
  <c r="O28" i="2"/>
  <c r="J28" i="2"/>
  <c r="AA33" i="2"/>
  <c r="M33" i="2"/>
  <c r="O33" i="2"/>
  <c r="J33" i="2"/>
  <c r="AA31" i="2"/>
  <c r="O31" i="2"/>
  <c r="M31" i="2"/>
  <c r="J31" i="2"/>
  <c r="J36" i="2"/>
  <c r="M36" i="2"/>
  <c r="O36" i="2"/>
  <c r="F15" i="3"/>
  <c r="W15" i="3"/>
  <c r="T15" i="3"/>
  <c r="T13" i="3"/>
  <c r="W12" i="3"/>
  <c r="T12" i="3"/>
  <c r="W13" i="3"/>
  <c r="F13" i="3"/>
  <c r="T11" i="3"/>
  <c r="T10" i="3"/>
  <c r="F12" i="3"/>
  <c r="W10" i="3"/>
  <c r="F11" i="3"/>
  <c r="W11" i="3"/>
  <c r="W9" i="3"/>
  <c r="F10" i="3"/>
  <c r="F9" i="3"/>
  <c r="T9" i="3"/>
  <c r="W41" i="3"/>
  <c r="F8" i="3"/>
  <c r="T41" i="3"/>
  <c r="W8" i="3"/>
  <c r="T8" i="3"/>
  <c r="F41" i="3"/>
  <c r="W38" i="3"/>
  <c r="F40" i="3"/>
  <c r="F38" i="3"/>
  <c r="W40" i="3"/>
  <c r="T38" i="3"/>
  <c r="W37" i="3"/>
  <c r="T40" i="3"/>
  <c r="T37" i="3"/>
  <c r="F36" i="3"/>
  <c r="F37" i="3"/>
  <c r="T36" i="3"/>
  <c r="W36" i="3"/>
  <c r="T35" i="3"/>
  <c r="W32" i="3"/>
  <c r="F33" i="3"/>
  <c r="W35" i="3"/>
  <c r="T32" i="3"/>
  <c r="W33" i="3"/>
  <c r="F35" i="3"/>
  <c r="T33" i="3"/>
  <c r="F32" i="3"/>
  <c r="T30" i="3"/>
  <c r="T31" i="3"/>
  <c r="F31" i="3"/>
  <c r="W31" i="3"/>
  <c r="W30" i="3"/>
  <c r="W7" i="3"/>
  <c r="F28" i="3"/>
  <c r="T7" i="3"/>
  <c r="W28" i="3"/>
  <c r="F7" i="3"/>
  <c r="T28" i="3"/>
  <c r="F30" i="3"/>
  <c r="W26" i="3"/>
  <c r="T27" i="3"/>
  <c r="F27" i="3"/>
  <c r="W27" i="3"/>
  <c r="T26" i="3"/>
  <c r="W25" i="3"/>
  <c r="T25" i="3"/>
  <c r="T23" i="3"/>
  <c r="F25" i="3"/>
  <c r="F23" i="3"/>
  <c r="F26" i="3"/>
  <c r="W23" i="3"/>
  <c r="F22" i="3"/>
  <c r="T22" i="3"/>
  <c r="W22" i="3"/>
  <c r="T21" i="3"/>
  <c r="W21" i="3"/>
  <c r="W18" i="3"/>
  <c r="T20" i="3"/>
  <c r="F20" i="3"/>
  <c r="F18" i="3"/>
  <c r="W20" i="3"/>
  <c r="F21" i="3"/>
  <c r="T18" i="3"/>
  <c r="P13" i="3"/>
  <c r="F17" i="3"/>
  <c r="T17" i="3"/>
  <c r="W17" i="3"/>
  <c r="W16" i="3"/>
  <c r="P15" i="3"/>
  <c r="T16" i="3"/>
  <c r="P12" i="3"/>
  <c r="T15" i="2"/>
  <c r="T6" i="3"/>
  <c r="P11" i="3"/>
  <c r="W15" i="2"/>
  <c r="P10" i="3"/>
  <c r="W6" i="3"/>
  <c r="F6" i="3"/>
  <c r="F16" i="3"/>
  <c r="P9" i="3"/>
  <c r="P41" i="3"/>
  <c r="F15" i="2"/>
  <c r="P40" i="3"/>
  <c r="F13" i="2"/>
  <c r="W13" i="2"/>
  <c r="P8" i="3"/>
  <c r="T13" i="2"/>
  <c r="P38" i="3"/>
  <c r="W11" i="2"/>
  <c r="P37" i="3"/>
  <c r="T11" i="2"/>
  <c r="T12" i="2"/>
  <c r="W12" i="2"/>
  <c r="F12" i="2"/>
  <c r="F11" i="2"/>
  <c r="P36" i="3"/>
  <c r="P35" i="3"/>
  <c r="W10" i="2"/>
  <c r="F10" i="2"/>
  <c r="T10" i="2"/>
  <c r="P32" i="3"/>
  <c r="P33" i="3"/>
  <c r="W9" i="2"/>
  <c r="F8" i="2"/>
  <c r="F9" i="2"/>
  <c r="T8" i="2"/>
  <c r="W8" i="2"/>
  <c r="T9" i="2"/>
  <c r="P30" i="3"/>
  <c r="P28" i="3"/>
  <c r="P7" i="3"/>
  <c r="T36" i="2"/>
  <c r="P27" i="3"/>
  <c r="W36" i="2"/>
  <c r="P23" i="3"/>
  <c r="F36" i="2"/>
  <c r="F35" i="2"/>
  <c r="P26" i="3"/>
  <c r="W35" i="2"/>
  <c r="P25" i="3"/>
  <c r="T35" i="2"/>
  <c r="P18" i="3"/>
  <c r="W33" i="2"/>
  <c r="T33" i="2"/>
  <c r="F33" i="2"/>
  <c r="W32" i="2"/>
  <c r="P21" i="3"/>
  <c r="T32" i="2"/>
  <c r="P20" i="3"/>
  <c r="F32" i="2"/>
  <c r="P22" i="3"/>
  <c r="P16" i="3"/>
  <c r="W31" i="2"/>
  <c r="P17" i="3"/>
  <c r="T31" i="2"/>
  <c r="F31" i="2"/>
  <c r="P6" i="3"/>
  <c r="T28" i="2"/>
  <c r="W28" i="2"/>
  <c r="T30" i="2"/>
  <c r="F28" i="2"/>
  <c r="W30" i="2"/>
  <c r="F30" i="2"/>
  <c r="F27" i="2"/>
  <c r="P35" i="2"/>
  <c r="W7" i="2"/>
  <c r="W23" i="2"/>
  <c r="F7" i="2"/>
  <c r="P31" i="2"/>
  <c r="P33" i="2"/>
  <c r="W27" i="2"/>
  <c r="T27" i="2"/>
  <c r="W26" i="2"/>
  <c r="F26" i="2"/>
  <c r="P36" i="2"/>
  <c r="F25" i="2"/>
  <c r="P32" i="2"/>
  <c r="T26" i="2"/>
  <c r="W25" i="2"/>
  <c r="T25" i="2"/>
  <c r="T23" i="2"/>
  <c r="T7" i="2"/>
  <c r="Z32" i="3"/>
  <c r="Z22" i="2"/>
  <c r="Z11" i="2"/>
  <c r="Z32" i="2"/>
  <c r="P30" i="2"/>
  <c r="Z16" i="2"/>
  <c r="F22" i="2"/>
  <c r="T17" i="2"/>
  <c r="F21" i="2"/>
  <c r="Z7" i="2"/>
  <c r="T20" i="2"/>
  <c r="T21" i="2"/>
  <c r="Z23" i="2"/>
  <c r="P21" i="2"/>
  <c r="Z27" i="2"/>
  <c r="Z13" i="3"/>
  <c r="W17" i="2"/>
  <c r="P27" i="2"/>
  <c r="F16" i="2"/>
  <c r="Z10" i="2"/>
  <c r="W22" i="2"/>
  <c r="Z40" i="3"/>
  <c r="W16" i="2"/>
  <c r="Z26" i="2"/>
  <c r="Z9" i="2"/>
  <c r="Z12" i="2"/>
  <c r="P17" i="2"/>
  <c r="Z21" i="2"/>
  <c r="Z13" i="2"/>
  <c r="F17" i="2"/>
  <c r="Z25" i="2"/>
  <c r="Z31" i="2"/>
  <c r="F20" i="2"/>
  <c r="Z37" i="3"/>
  <c r="Z38" i="3"/>
  <c r="T22" i="2"/>
  <c r="W20" i="2"/>
  <c r="F6" i="2"/>
  <c r="Z20" i="2"/>
  <c r="Z8" i="2"/>
  <c r="Z30" i="3"/>
  <c r="Z22" i="3"/>
  <c r="Z17" i="3"/>
  <c r="W21" i="2"/>
  <c r="W6" i="2"/>
  <c r="W18" i="2"/>
  <c r="Z33" i="2"/>
  <c r="Z17" i="2"/>
  <c r="Z6" i="2"/>
  <c r="Z36" i="2"/>
  <c r="T6" i="2"/>
  <c r="Z15" i="2"/>
  <c r="T18" i="2"/>
  <c r="Z35" i="2"/>
  <c r="Z28" i="2"/>
  <c r="P22" i="2"/>
  <c r="Z27" i="3"/>
  <c r="F23" i="2"/>
  <c r="Z30" i="2"/>
  <c r="Z18" i="2"/>
  <c r="F18" i="2"/>
  <c r="T16" i="2"/>
  <c r="S28" i="3" l="1"/>
  <c r="U28" i="3"/>
  <c r="V28" i="3" s="1"/>
  <c r="X28" i="3"/>
  <c r="S33" i="3"/>
  <c r="U33" i="3"/>
  <c r="V33" i="3" s="1"/>
  <c r="X33" i="3"/>
  <c r="S23" i="3"/>
  <c r="U23" i="3"/>
  <c r="V23" i="3" s="1"/>
  <c r="X23" i="3"/>
  <c r="U9" i="3"/>
  <c r="V9" i="3" s="1"/>
  <c r="X9" i="3"/>
  <c r="S9" i="3"/>
  <c r="U10" i="3"/>
  <c r="V10" i="3" s="1"/>
  <c r="X10" i="3"/>
  <c r="S10" i="3"/>
  <c r="G20" i="3"/>
  <c r="G7" i="3"/>
  <c r="G31" i="3"/>
  <c r="U31" i="3"/>
  <c r="V31" i="3" s="1"/>
  <c r="X31" i="3"/>
  <c r="S31" i="3"/>
  <c r="G26" i="3"/>
  <c r="U26" i="3"/>
  <c r="V26" i="3" s="1"/>
  <c r="X26" i="3"/>
  <c r="S26" i="3"/>
  <c r="G21" i="3"/>
  <c r="U21" i="3"/>
  <c r="V21" i="3" s="1"/>
  <c r="X21" i="3"/>
  <c r="S21" i="3"/>
  <c r="G33" i="3"/>
  <c r="G28" i="3"/>
  <c r="G23" i="3"/>
  <c r="U18" i="3"/>
  <c r="V18" i="3" s="1"/>
  <c r="S18" i="3"/>
  <c r="X18" i="3"/>
  <c r="U12" i="3"/>
  <c r="V12" i="3" s="1"/>
  <c r="X12" i="3"/>
  <c r="S12" i="3"/>
  <c r="U8" i="3"/>
  <c r="V8" i="3" s="1"/>
  <c r="X8" i="3"/>
  <c r="S8" i="3"/>
  <c r="G8" i="3"/>
  <c r="G13" i="3"/>
  <c r="S6" i="3"/>
  <c r="X6" i="3"/>
  <c r="U6" i="3"/>
  <c r="V6" i="3" s="1"/>
  <c r="X40" i="3"/>
  <c r="U40" i="3"/>
  <c r="V40" i="3" s="1"/>
  <c r="S40" i="3"/>
  <c r="X17" i="3"/>
  <c r="U17" i="3"/>
  <c r="V17" i="3" s="1"/>
  <c r="S17" i="3"/>
  <c r="G15" i="3"/>
  <c r="G25" i="3"/>
  <c r="X25" i="3"/>
  <c r="S25" i="3"/>
  <c r="U25" i="3"/>
  <c r="V25" i="3" s="1"/>
  <c r="U11" i="3"/>
  <c r="V11" i="3" s="1"/>
  <c r="X11" i="3"/>
  <c r="S11" i="3"/>
  <c r="U41" i="3"/>
  <c r="V41" i="3" s="1"/>
  <c r="S41" i="3"/>
  <c r="X41" i="3"/>
  <c r="G18" i="3"/>
  <c r="G16" i="3"/>
  <c r="G12" i="3"/>
  <c r="X35" i="3"/>
  <c r="S35" i="3"/>
  <c r="U35" i="3"/>
  <c r="V35" i="3" s="1"/>
  <c r="G6" i="3"/>
  <c r="G41" i="3"/>
  <c r="S38" i="3"/>
  <c r="U38" i="3"/>
  <c r="V38" i="3" s="1"/>
  <c r="X38" i="3"/>
  <c r="U32" i="3"/>
  <c r="V32" i="3" s="1"/>
  <c r="X32" i="3"/>
  <c r="S32" i="3"/>
  <c r="U27" i="3"/>
  <c r="V27" i="3" s="1"/>
  <c r="X27" i="3"/>
  <c r="S27" i="3"/>
  <c r="U22" i="3"/>
  <c r="V22" i="3" s="1"/>
  <c r="X22" i="3"/>
  <c r="S22" i="3"/>
  <c r="X37" i="3"/>
  <c r="U37" i="3"/>
  <c r="V37" i="3" s="1"/>
  <c r="S37" i="3"/>
  <c r="S16" i="3"/>
  <c r="X16" i="3"/>
  <c r="U16" i="3"/>
  <c r="V16" i="3" s="1"/>
  <c r="G35" i="3"/>
  <c r="G9" i="3"/>
  <c r="G17" i="3"/>
  <c r="U15" i="3"/>
  <c r="V15" i="3" s="1"/>
  <c r="X15" i="3"/>
  <c r="S15" i="3"/>
  <c r="X20" i="3"/>
  <c r="U20" i="3"/>
  <c r="V20" i="3" s="1"/>
  <c r="S20" i="3"/>
  <c r="G11" i="3"/>
  <c r="U36" i="3"/>
  <c r="V36" i="3" s="1"/>
  <c r="S36" i="3"/>
  <c r="X36" i="3"/>
  <c r="G36" i="3"/>
  <c r="G38" i="3"/>
  <c r="G32" i="3"/>
  <c r="G27" i="3"/>
  <c r="G22" i="3"/>
  <c r="G37" i="3"/>
  <c r="G30" i="3"/>
  <c r="X30" i="3"/>
  <c r="S30" i="3"/>
  <c r="U30" i="3"/>
  <c r="V30" i="3" s="1"/>
  <c r="U13" i="3"/>
  <c r="V13" i="3" s="1"/>
  <c r="X13" i="3"/>
  <c r="S13" i="3"/>
  <c r="G40" i="3"/>
  <c r="G10" i="3"/>
  <c r="S7" i="3"/>
  <c r="U7" i="3"/>
  <c r="V7" i="3" s="1"/>
  <c r="X7" i="3"/>
  <c r="G31" i="2"/>
  <c r="S33" i="2"/>
  <c r="U33" i="2"/>
  <c r="V33" i="2" s="1"/>
  <c r="X33" i="2"/>
  <c r="G20" i="2"/>
  <c r="G15" i="2"/>
  <c r="G11" i="2"/>
  <c r="G7" i="2"/>
  <c r="X7" i="2"/>
  <c r="S7" i="2"/>
  <c r="U7" i="2"/>
  <c r="V7" i="2" s="1"/>
  <c r="G26" i="2"/>
  <c r="S21" i="2"/>
  <c r="X21" i="2"/>
  <c r="U21" i="2"/>
  <c r="V21" i="2" s="1"/>
  <c r="S16" i="2"/>
  <c r="U16" i="2"/>
  <c r="V16" i="2" s="1"/>
  <c r="X16" i="2"/>
  <c r="X32" i="2"/>
  <c r="U32" i="2"/>
  <c r="V32" i="2" s="1"/>
  <c r="S32" i="2"/>
  <c r="U23" i="2"/>
  <c r="V23" i="2" s="1"/>
  <c r="X23" i="2"/>
  <c r="S23" i="2"/>
  <c r="G18" i="2"/>
  <c r="U18" i="2"/>
  <c r="V18" i="2" s="1"/>
  <c r="X18" i="2"/>
  <c r="S18" i="2"/>
  <c r="G36" i="2"/>
  <c r="X36" i="2"/>
  <c r="U36" i="2"/>
  <c r="V36" i="2" s="1"/>
  <c r="S36" i="2"/>
  <c r="U25" i="2"/>
  <c r="V25" i="2" s="1"/>
  <c r="S25" i="2"/>
  <c r="X25" i="2"/>
  <c r="U20" i="2"/>
  <c r="V20" i="2" s="1"/>
  <c r="S20" i="2"/>
  <c r="X20" i="2"/>
  <c r="U13" i="2"/>
  <c r="V13" i="2" s="1"/>
  <c r="X13" i="2"/>
  <c r="S13" i="2"/>
  <c r="U12" i="2"/>
  <c r="V12" i="2" s="1"/>
  <c r="X12" i="2"/>
  <c r="S12" i="2"/>
  <c r="U10" i="2"/>
  <c r="V10" i="2" s="1"/>
  <c r="X10" i="2"/>
  <c r="S10" i="2"/>
  <c r="G6" i="2"/>
  <c r="X6" i="2"/>
  <c r="S6" i="2"/>
  <c r="U6" i="2"/>
  <c r="V6" i="2" s="1"/>
  <c r="G21" i="2"/>
  <c r="G16" i="2"/>
  <c r="G30" i="2"/>
  <c r="G17" i="2"/>
  <c r="X17" i="2"/>
  <c r="S17" i="2"/>
  <c r="U17" i="2"/>
  <c r="V17" i="2" s="1"/>
  <c r="U31" i="2"/>
  <c r="V31" i="2" s="1"/>
  <c r="S31" i="2"/>
  <c r="X31" i="2"/>
  <c r="G33" i="2"/>
  <c r="S28" i="2"/>
  <c r="U28" i="2"/>
  <c r="V28" i="2" s="1"/>
  <c r="X28" i="2"/>
  <c r="G32" i="2"/>
  <c r="S35" i="2"/>
  <c r="U35" i="2"/>
  <c r="V35" i="2" s="1"/>
  <c r="X35" i="2"/>
  <c r="G13" i="2"/>
  <c r="G12" i="2"/>
  <c r="G10" i="2"/>
  <c r="G9" i="2"/>
  <c r="X9" i="2"/>
  <c r="S9" i="2"/>
  <c r="U9" i="2"/>
  <c r="V9" i="2" s="1"/>
  <c r="S26" i="2"/>
  <c r="X26" i="2"/>
  <c r="U26" i="2"/>
  <c r="V26" i="2" s="1"/>
  <c r="G22" i="2"/>
  <c r="X22" i="2"/>
  <c r="S22" i="2"/>
  <c r="U22" i="2"/>
  <c r="V22" i="2" s="1"/>
  <c r="X27" i="2"/>
  <c r="U27" i="2"/>
  <c r="V27" i="2" s="1"/>
  <c r="S27" i="2"/>
  <c r="G28" i="2"/>
  <c r="G23" i="2"/>
  <c r="G35" i="2"/>
  <c r="G25" i="2"/>
  <c r="U15" i="2"/>
  <c r="V15" i="2" s="1"/>
  <c r="X15" i="2"/>
  <c r="S15" i="2"/>
  <c r="U11" i="2"/>
  <c r="V11" i="2" s="1"/>
  <c r="X11" i="2"/>
  <c r="S11" i="2"/>
  <c r="G8" i="2"/>
  <c r="X8" i="2"/>
  <c r="S8" i="2"/>
  <c r="U8" i="2"/>
  <c r="V8" i="2" s="1"/>
  <c r="G27" i="2"/>
  <c r="X30" i="2"/>
  <c r="U30" i="2"/>
  <c r="V30" i="2" s="1"/>
  <c r="S30" i="2"/>
  <c r="Z26" i="3"/>
  <c r="Z23" i="3"/>
  <c r="Z9" i="3"/>
  <c r="Z10" i="3"/>
  <c r="Z15" i="3"/>
  <c r="Z20" i="3"/>
  <c r="Z6" i="3"/>
  <c r="Z28" i="3"/>
  <c r="Z16" i="3"/>
  <c r="Z36" i="3"/>
  <c r="Z31" i="3"/>
  <c r="Z21" i="3"/>
  <c r="Z25" i="3"/>
  <c r="Z41" i="3"/>
  <c r="Z8" i="3"/>
  <c r="Z7" i="3"/>
  <c r="Z18" i="3"/>
  <c r="Z33" i="3"/>
  <c r="Z11" i="3"/>
  <c r="Z35" i="3"/>
  <c r="Z12" i="3"/>
  <c r="R5" i="1" l="1"/>
  <c r="Y10" i="1"/>
  <c r="Y12" i="1"/>
  <c r="Y13" i="1"/>
  <c r="Y15" i="1"/>
  <c r="Y11" i="1"/>
  <c r="Y8" i="1"/>
  <c r="Y32" i="1"/>
  <c r="Y33" i="1"/>
  <c r="Y9" i="1"/>
  <c r="Y31" i="1"/>
  <c r="Y30" i="1"/>
  <c r="Y28" i="1"/>
  <c r="Y27" i="1"/>
  <c r="Y7" i="1"/>
  <c r="Y22" i="1"/>
  <c r="Y26" i="1"/>
  <c r="Y23" i="1"/>
  <c r="Y25" i="1"/>
  <c r="Y18" i="1"/>
  <c r="Y16" i="1"/>
  <c r="Y20" i="1"/>
  <c r="Y17" i="1"/>
  <c r="Y6" i="1"/>
  <c r="Y21" i="1"/>
  <c r="B13" i="1"/>
  <c r="B7" i="1"/>
  <c r="B6" i="1"/>
  <c r="P13" i="1"/>
  <c r="P15" i="1"/>
  <c r="P11" i="1"/>
  <c r="P12" i="1"/>
  <c r="P8" i="1"/>
  <c r="P10" i="1"/>
  <c r="P9" i="1"/>
  <c r="P32" i="1"/>
  <c r="P33" i="1"/>
  <c r="P31" i="1"/>
  <c r="P26" i="1"/>
  <c r="P28" i="1"/>
  <c r="P30" i="1"/>
  <c r="P27" i="1"/>
  <c r="P7" i="1"/>
  <c r="P23" i="1"/>
  <c r="P25" i="1"/>
  <c r="P22" i="1"/>
  <c r="P20" i="1"/>
  <c r="P21" i="1"/>
  <c r="P16" i="1"/>
  <c r="P18" i="1"/>
  <c r="P17" i="1"/>
  <c r="P6" i="1"/>
  <c r="N35" i="1"/>
  <c r="Z2" i="1"/>
  <c r="AA13" i="1" l="1"/>
  <c r="B12" i="1"/>
  <c r="B15" i="1"/>
  <c r="B11" i="1"/>
  <c r="B10" i="1"/>
  <c r="K8" i="1"/>
  <c r="B8" i="1"/>
  <c r="B9" i="1"/>
  <c r="B33" i="1"/>
  <c r="B32" i="1"/>
  <c r="B31" i="1"/>
  <c r="B30" i="1"/>
  <c r="B28" i="1"/>
  <c r="B27" i="1"/>
  <c r="B26" i="1"/>
  <c r="B25" i="1"/>
  <c r="B23" i="1"/>
  <c r="B22" i="1"/>
  <c r="B21" i="1"/>
  <c r="B20" i="1"/>
  <c r="B18" i="1"/>
  <c r="B16" i="1"/>
  <c r="B17" i="1"/>
  <c r="K6" i="1"/>
  <c r="E2" i="1"/>
  <c r="AA6" i="1" l="1"/>
  <c r="AA7" i="1"/>
  <c r="AA8" i="1"/>
  <c r="AA9" i="1"/>
  <c r="AA10" i="1"/>
  <c r="AA12" i="1"/>
  <c r="AA11" i="1"/>
  <c r="AA15" i="1"/>
  <c r="AA16" i="1"/>
  <c r="AA17" i="1"/>
  <c r="AA18" i="1"/>
  <c r="AA20" i="1"/>
  <c r="AA21" i="1"/>
  <c r="AA22" i="1"/>
  <c r="AA23" i="1"/>
  <c r="AA25" i="1"/>
  <c r="AA26" i="1"/>
  <c r="AA27" i="1"/>
  <c r="AA28" i="1"/>
  <c r="AA30" i="1"/>
  <c r="AA31" i="1"/>
  <c r="AA32" i="1"/>
  <c r="AA33" i="1"/>
  <c r="A1" i="1"/>
  <c r="L10" i="1"/>
  <c r="L13" i="1"/>
  <c r="L11" i="1"/>
  <c r="L15" i="1"/>
  <c r="L12" i="1"/>
  <c r="L32" i="1"/>
  <c r="L33" i="1"/>
  <c r="L9" i="1"/>
  <c r="L8" i="1"/>
  <c r="L31" i="1"/>
  <c r="L7" i="1"/>
  <c r="L26" i="1"/>
  <c r="L27" i="1"/>
  <c r="L30" i="1"/>
  <c r="L25" i="1"/>
  <c r="L23" i="1"/>
  <c r="L28" i="1"/>
  <c r="L22" i="1"/>
  <c r="L16" i="1"/>
  <c r="D1" i="1"/>
  <c r="F1" i="1"/>
  <c r="L17" i="1"/>
  <c r="L6" i="1"/>
  <c r="L21" i="1"/>
  <c r="L20" i="1"/>
  <c r="L18" i="1"/>
  <c r="AB35" i="1"/>
  <c r="X35" i="1"/>
  <c r="T35" i="1"/>
  <c r="B1" i="1" l="1"/>
  <c r="C1" i="1" s="1"/>
  <c r="E1" i="1"/>
  <c r="K12" i="1"/>
  <c r="K15" i="1"/>
  <c r="T11" i="1"/>
  <c r="N15" i="1"/>
  <c r="N11" i="1"/>
  <c r="W13" i="1"/>
  <c r="N12" i="1"/>
  <c r="T13" i="1"/>
  <c r="K13" i="1"/>
  <c r="T12" i="1"/>
  <c r="T15" i="1"/>
  <c r="K11" i="1"/>
  <c r="W12" i="1"/>
  <c r="N13" i="1"/>
  <c r="W11" i="1"/>
  <c r="W15" i="1"/>
  <c r="N10" i="1"/>
  <c r="K10" i="1"/>
  <c r="T10" i="1"/>
  <c r="W10" i="1"/>
  <c r="K9" i="1"/>
  <c r="N9" i="1"/>
  <c r="W9" i="1"/>
  <c r="T9" i="1"/>
  <c r="W8" i="1"/>
  <c r="N8" i="1"/>
  <c r="T8" i="1"/>
  <c r="K33" i="1"/>
  <c r="N33" i="1"/>
  <c r="N32" i="1"/>
  <c r="K31" i="1"/>
  <c r="N31" i="1"/>
  <c r="K32" i="1"/>
  <c r="N30" i="1"/>
  <c r="N28" i="1"/>
  <c r="K30" i="1"/>
  <c r="K28" i="1"/>
  <c r="N7" i="1"/>
  <c r="W7" i="1"/>
  <c r="T7" i="1"/>
  <c r="K7" i="1"/>
  <c r="K27" i="1"/>
  <c r="N27" i="1"/>
  <c r="K23" i="1"/>
  <c r="N25" i="1"/>
  <c r="N23" i="1"/>
  <c r="K25" i="1"/>
  <c r="K26" i="1"/>
  <c r="N26" i="1"/>
  <c r="K21" i="1"/>
  <c r="N21" i="1"/>
  <c r="K22" i="1"/>
  <c r="N22" i="1"/>
  <c r="K18" i="1"/>
  <c r="W20" i="1"/>
  <c r="N18" i="1"/>
  <c r="K20" i="1"/>
  <c r="T18" i="1"/>
  <c r="N20" i="1"/>
  <c r="T20" i="1"/>
  <c r="W18" i="1"/>
  <c r="T16" i="1"/>
  <c r="W16" i="1"/>
  <c r="K16" i="1"/>
  <c r="K17" i="1"/>
  <c r="N17" i="1"/>
  <c r="T17" i="1"/>
  <c r="W17" i="1"/>
  <c r="N16" i="1"/>
  <c r="N6" i="1"/>
  <c r="Z20" i="1"/>
  <c r="X15" i="1" l="1"/>
  <c r="X13" i="1"/>
  <c r="X12" i="1"/>
  <c r="X11" i="1"/>
  <c r="X17" i="1"/>
  <c r="X10" i="1"/>
  <c r="X20" i="1"/>
  <c r="X9" i="1"/>
  <c r="X8" i="1"/>
  <c r="X18" i="1"/>
  <c r="X16" i="1"/>
  <c r="X7" i="1"/>
  <c r="S13" i="1"/>
  <c r="S10" i="1"/>
  <c r="S20" i="1"/>
  <c r="S8" i="1"/>
  <c r="S17" i="1"/>
  <c r="S11" i="1"/>
  <c r="S15" i="1"/>
  <c r="S12" i="1"/>
  <c r="S9" i="1"/>
  <c r="S18" i="1"/>
  <c r="S7" i="1"/>
  <c r="S16" i="1"/>
  <c r="U10" i="1"/>
  <c r="V10" i="1" s="1"/>
  <c r="U7" i="1"/>
  <c r="V7" i="1" s="1"/>
  <c r="U16" i="1"/>
  <c r="V16" i="1" s="1"/>
  <c r="U20" i="1"/>
  <c r="V20" i="1" s="1"/>
  <c r="U11" i="1"/>
  <c r="V11" i="1" s="1"/>
  <c r="U8" i="1"/>
  <c r="V8" i="1" s="1"/>
  <c r="U12" i="1"/>
  <c r="V12" i="1" s="1"/>
  <c r="U17" i="1"/>
  <c r="V17" i="1" s="1"/>
  <c r="U15" i="1"/>
  <c r="V15" i="1" s="1"/>
  <c r="U9" i="1"/>
  <c r="V9" i="1" s="1"/>
  <c r="U13" i="1"/>
  <c r="V13" i="1" s="1"/>
  <c r="U18" i="1"/>
  <c r="V18" i="1" s="1"/>
  <c r="O10" i="1"/>
  <c r="O11" i="1"/>
  <c r="O7" i="1"/>
  <c r="O8" i="1"/>
  <c r="O13" i="1"/>
  <c r="O15" i="1"/>
  <c r="O20" i="1"/>
  <c r="O25" i="1"/>
  <c r="O30" i="1"/>
  <c r="O17" i="1"/>
  <c r="O22" i="1"/>
  <c r="O27" i="1"/>
  <c r="O32" i="1"/>
  <c r="O16" i="1"/>
  <c r="O18" i="1"/>
  <c r="O23" i="1"/>
  <c r="O26" i="1"/>
  <c r="O28" i="1"/>
  <c r="O31" i="1"/>
  <c r="O33" i="1"/>
  <c r="O21" i="1"/>
  <c r="O9" i="1"/>
  <c r="O12" i="1"/>
  <c r="O6" i="1"/>
  <c r="M10" i="1"/>
  <c r="J10" i="1"/>
  <c r="M15" i="1"/>
  <c r="J15" i="1"/>
  <c r="M20" i="1"/>
  <c r="J20" i="1"/>
  <c r="M25" i="1"/>
  <c r="J25" i="1"/>
  <c r="M30" i="1"/>
  <c r="J30" i="1"/>
  <c r="J8" i="1"/>
  <c r="M8" i="1"/>
  <c r="J12" i="1"/>
  <c r="M12" i="1"/>
  <c r="J17" i="1"/>
  <c r="M17" i="1"/>
  <c r="J22" i="1"/>
  <c r="M22" i="1"/>
  <c r="J27" i="1"/>
  <c r="M27" i="1"/>
  <c r="J32" i="1"/>
  <c r="M32" i="1"/>
  <c r="M9" i="1"/>
  <c r="J9" i="1"/>
  <c r="M11" i="1"/>
  <c r="J11" i="1"/>
  <c r="M13" i="1"/>
  <c r="J13" i="1"/>
  <c r="M16" i="1"/>
  <c r="J16" i="1"/>
  <c r="M18" i="1"/>
  <c r="J18" i="1"/>
  <c r="M21" i="1"/>
  <c r="J21" i="1"/>
  <c r="M23" i="1"/>
  <c r="J23" i="1"/>
  <c r="M26" i="1"/>
  <c r="J26" i="1"/>
  <c r="M28" i="1"/>
  <c r="J28" i="1"/>
  <c r="M31" i="1"/>
  <c r="J31" i="1"/>
  <c r="M33" i="1"/>
  <c r="J33" i="1"/>
  <c r="J7" i="1"/>
  <c r="M7" i="1"/>
  <c r="M6" i="1"/>
  <c r="J6" i="1"/>
  <c r="F15" i="1"/>
  <c r="F12" i="1"/>
  <c r="F13" i="1"/>
  <c r="F11" i="1"/>
  <c r="F10" i="1"/>
  <c r="F8" i="1"/>
  <c r="F9" i="1"/>
  <c r="W33" i="1"/>
  <c r="T33" i="1"/>
  <c r="T31" i="1"/>
  <c r="W31" i="1"/>
  <c r="F33" i="1"/>
  <c r="T32" i="1"/>
  <c r="F32" i="1"/>
  <c r="W32" i="1"/>
  <c r="W28" i="1"/>
  <c r="F31" i="1"/>
  <c r="T30" i="1"/>
  <c r="W30" i="1"/>
  <c r="F30" i="1"/>
  <c r="F28" i="1"/>
  <c r="T28" i="1"/>
  <c r="F7" i="1"/>
  <c r="F27" i="1"/>
  <c r="W27" i="1"/>
  <c r="T27" i="1"/>
  <c r="W23" i="1"/>
  <c r="W26" i="1"/>
  <c r="T23" i="1"/>
  <c r="T26" i="1"/>
  <c r="F26" i="1"/>
  <c r="W25" i="1"/>
  <c r="F25" i="1"/>
  <c r="T25" i="1"/>
  <c r="W21" i="1"/>
  <c r="W22" i="1"/>
  <c r="T21" i="1"/>
  <c r="F22" i="1"/>
  <c r="T22" i="1"/>
  <c r="F23" i="1"/>
  <c r="F18" i="1"/>
  <c r="F20" i="1"/>
  <c r="F21" i="1"/>
  <c r="F16" i="1"/>
  <c r="F17" i="1"/>
  <c r="T6" i="1"/>
  <c r="W6" i="1"/>
  <c r="F6" i="1"/>
  <c r="Z18" i="1"/>
  <c r="Z28" i="1"/>
  <c r="Z22" i="1"/>
  <c r="Z15" i="1"/>
  <c r="Z25" i="1"/>
  <c r="Z17" i="1"/>
  <c r="Z9" i="1"/>
  <c r="Z8" i="1"/>
  <c r="Z11" i="1"/>
  <c r="Z13" i="1"/>
  <c r="Z16" i="1"/>
  <c r="Z33" i="1"/>
  <c r="Z23" i="1"/>
  <c r="Z12" i="1"/>
  <c r="Z7" i="1"/>
  <c r="Z30" i="1"/>
  <c r="Z32" i="1"/>
  <c r="Z31" i="1"/>
  <c r="Z27" i="1"/>
  <c r="Z10" i="1"/>
  <c r="Z21" i="1"/>
  <c r="Z26" i="1"/>
  <c r="Z6" i="1"/>
  <c r="X31" i="1" l="1"/>
  <c r="X30" i="1"/>
  <c r="X28" i="1"/>
  <c r="X32" i="1"/>
  <c r="X25" i="1"/>
  <c r="X26" i="1"/>
  <c r="X23" i="1"/>
  <c r="X27" i="1"/>
  <c r="X33" i="1"/>
  <c r="X22" i="1"/>
  <c r="X6" i="1"/>
  <c r="X21" i="1"/>
  <c r="U33" i="1"/>
  <c r="V33" i="1" s="1"/>
  <c r="S33" i="1"/>
  <c r="S32" i="1"/>
  <c r="U32" i="1"/>
  <c r="V32" i="1" s="1"/>
  <c r="S31" i="1"/>
  <c r="U31" i="1"/>
  <c r="V31" i="1" s="1"/>
  <c r="U30" i="1"/>
  <c r="V30" i="1" s="1"/>
  <c r="S30" i="1"/>
  <c r="S28" i="1"/>
  <c r="U28" i="1"/>
  <c r="V28" i="1" s="1"/>
  <c r="S27" i="1"/>
  <c r="U27" i="1"/>
  <c r="V27" i="1" s="1"/>
  <c r="S22" i="1"/>
  <c r="U22" i="1"/>
  <c r="V22" i="1" s="1"/>
  <c r="S23" i="1"/>
  <c r="U23" i="1"/>
  <c r="V23" i="1" s="1"/>
  <c r="S26" i="1"/>
  <c r="U26" i="1"/>
  <c r="V26" i="1" s="1"/>
  <c r="U21" i="1"/>
  <c r="V21" i="1" s="1"/>
  <c r="S21" i="1"/>
  <c r="U25" i="1"/>
  <c r="V25" i="1" s="1"/>
  <c r="S25" i="1"/>
  <c r="G6" i="1"/>
  <c r="S6" i="1"/>
  <c r="U6" i="1"/>
  <c r="V6" i="1" s="1"/>
  <c r="G31" i="1"/>
  <c r="G8" i="1"/>
  <c r="G30" i="1"/>
  <c r="G28" i="1"/>
  <c r="G18" i="1"/>
  <c r="G26" i="1"/>
  <c r="G9" i="1"/>
  <c r="G33" i="1"/>
  <c r="G16" i="1"/>
  <c r="G25" i="1"/>
  <c r="G23" i="1"/>
  <c r="G7" i="1"/>
  <c r="G15" i="1"/>
  <c r="G13" i="1"/>
  <c r="G32" i="1"/>
  <c r="G27" i="1"/>
  <c r="G22" i="1"/>
  <c r="G17" i="1"/>
  <c r="G21" i="1"/>
  <c r="G20" i="1"/>
  <c r="G12" i="1"/>
  <c r="G11" i="1"/>
  <c r="G10" i="1"/>
</calcChain>
</file>

<file path=xl/sharedStrings.xml><?xml version="1.0" encoding="utf-8"?>
<sst xmlns="http://schemas.openxmlformats.org/spreadsheetml/2006/main" count="152" uniqueCount="57">
  <si>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</si>
  <si>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</si>
  <si>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</si>
  <si>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</si>
  <si>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</si>
  <si>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</si>
  <si>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</si>
  <si>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</si>
  <si>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</si>
  <si>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</si>
  <si>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</si>
  <si>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</si>
  <si>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??13</t>
  </si>
  <si>
    <t>??14</t>
  </si>
  <si>
    <t>??15</t>
  </si>
  <si>
    <t>??16</t>
  </si>
  <si>
    <t>??17</t>
  </si>
  <si>
    <t>??18</t>
  </si>
  <si>
    <t>??19</t>
  </si>
  <si>
    <t>??20</t>
  </si>
  <si>
    <t>??21</t>
  </si>
  <si>
    <t>??22</t>
  </si>
  <si>
    <t>??23</t>
  </si>
  <si>
    <t>??24</t>
  </si>
  <si>
    <t>??25</t>
  </si>
  <si>
    <t>??26</t>
  </si>
  <si>
    <t>??27</t>
  </si>
  <si>
    <t>??28</t>
  </si>
  <si>
    <t>??29</t>
  </si>
  <si>
    <t>??30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</si>
  <si>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</si>
  <si>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</si>
  <si>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</si>
  <si>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</si>
  <si>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</si>
  <si>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</si>
  <si>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</si>
  <si>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</si>
  <si>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</si>
  <si>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</si>
  <si>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</si>
  <si>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</si>
  <si>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</si>
  <si>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</si>
  <si>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</si>
  <si>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</si>
  <si>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 xml:space="preserve">Chicago: </t>
  </si>
  <si>
    <t>New York:</t>
  </si>
  <si>
    <t>MA:</t>
  </si>
  <si>
    <t>Month</t>
  </si>
  <si>
    <t>ZSE</t>
  </si>
  <si>
    <t>ZME</t>
  </si>
  <si>
    <t>ZLE</t>
  </si>
  <si>
    <t>CQG Soybeans Volume and Open Interest Dashboard</t>
  </si>
  <si>
    <t xml:space="preserve">  Copyright © 2015                       Designed by Thom Hartle</t>
  </si>
  <si>
    <t>CQG Soybean Oil Volume and Open Interest Dashboard</t>
  </si>
  <si>
    <t>CQG Soybean Meal Volume and Open Interest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</si>
</sst>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sz val="18"/>
      <color rgb="FF00B050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  <font>
      <sz val="28"/>
      <color theme="4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rgb="FFFFA000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patternFill patternType="solid">
        <fgColor theme="1"/>
        <bgColor auto="1"/>
      </patternFill>
    </fill>
  </fills>
  <borders count="28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0" fontId="1" fillId="3" borderId="12" xfId="0" applyNumberFormat="1" applyFont="1" applyFill="1" applyBorder="1"/>
    <xf numFmtId="0" fontId="1" fillId="3" borderId="14" xfId="0" applyFont="1" applyFill="1" applyBorder="1"/>
    <xf numFmtId="165" fontId="2" fillId="2" borderId="0" xfId="0" applyNumberFormat="1" applyFont="1" applyFill="1"/>
    <xf numFmtId="0" fontId="2" fillId="2" borderId="0" xfId="0" applyNumberFormat="1" applyFont="1" applyFill="1"/>
    <xf numFmtId="3" fontId="1" fillId="3" borderId="18" xfId="0" applyNumberFormat="1" applyFont="1" applyFill="1" applyBorder="1"/>
    <xf numFmtId="0" fontId="4" fillId="4" borderId="0" xfId="0" applyFont="1" applyFill="1"/>
    <xf numFmtId="0" fontId="4" fillId="5" borderId="0" xfId="0" applyFont="1" applyFill="1"/>
    <xf numFmtId="0" fontId="4" fillId="4" borderId="20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1" fillId="3" borderId="21" xfId="0" applyFont="1" applyFill="1" applyBorder="1" applyAlignment="1"/>
    <xf numFmtId="0" fontId="4" fillId="4" borderId="2" xfId="0" applyFont="1" applyFill="1" applyBorder="1" applyAlignment="1" applyProtection="1">
      <alignment horizontal="center"/>
      <protection locked="0"/>
    </xf>
    <xf numFmtId="165" fontId="1" fillId="3" borderId="14" xfId="0" applyNumberFormat="1" applyFont="1" applyFill="1" applyBorder="1" applyAlignment="1">
      <alignment horizontal="left"/>
    </xf>
    <xf numFmtId="0" fontId="4" fillId="13" borderId="23" xfId="0" applyFont="1" applyFill="1" applyBorder="1" applyAlignment="1" applyProtection="1">
      <alignment horizontal="center" wrapText="1"/>
      <protection locked="0"/>
    </xf>
    <xf numFmtId="0" fontId="4" fillId="13" borderId="23" xfId="0" applyFont="1" applyFill="1" applyBorder="1" applyAlignment="1" applyProtection="1">
      <protection locked="0"/>
    </xf>
    <xf numFmtId="0" fontId="1" fillId="2" borderId="7" xfId="0" applyFont="1" applyFill="1" applyBorder="1" applyAlignment="1"/>
    <xf numFmtId="0" fontId="1" fillId="2" borderId="16" xfId="0" applyFont="1" applyFill="1" applyBorder="1" applyAlignment="1"/>
    <xf numFmtId="0" fontId="1" fillId="6" borderId="8" xfId="0" applyFont="1" applyFill="1" applyBorder="1" applyAlignment="1"/>
    <xf numFmtId="0" fontId="1" fillId="6" borderId="17" xfId="0" applyFont="1" applyFill="1" applyBorder="1" applyAlignment="1"/>
    <xf numFmtId="0" fontId="1" fillId="7" borderId="8" xfId="0" applyFont="1" applyFill="1" applyBorder="1" applyAlignment="1"/>
    <xf numFmtId="0" fontId="1" fillId="7" borderId="17" xfId="0" applyFont="1" applyFill="1" applyBorder="1" applyAlignment="1"/>
    <xf numFmtId="0" fontId="1" fillId="8" borderId="8" xfId="0" applyFont="1" applyFill="1" applyBorder="1" applyAlignment="1"/>
    <xf numFmtId="0" fontId="1" fillId="8" borderId="17" xfId="0" applyFont="1" applyFill="1" applyBorder="1" applyAlignment="1"/>
    <xf numFmtId="0" fontId="2" fillId="9" borderId="8" xfId="0" applyFont="1" applyFill="1" applyBorder="1" applyAlignment="1"/>
    <xf numFmtId="0" fontId="2" fillId="9" borderId="17" xfId="0" applyFont="1" applyFill="1" applyBorder="1" applyAlignment="1"/>
    <xf numFmtId="0" fontId="1" fillId="10" borderId="8" xfId="0" applyFont="1" applyFill="1" applyBorder="1" applyAlignment="1"/>
    <xf numFmtId="0" fontId="1" fillId="10" borderId="17" xfId="0" applyFont="1" applyFill="1" applyBorder="1" applyAlignment="1"/>
    <xf numFmtId="0" fontId="1" fillId="12" borderId="8" xfId="0" applyFont="1" applyFill="1" applyBorder="1" applyAlignment="1"/>
    <xf numFmtId="0" fontId="1" fillId="12" borderId="17" xfId="0" applyFont="1" applyFill="1" applyBorder="1" applyAlignment="1"/>
    <xf numFmtId="165" fontId="6" fillId="3" borderId="2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vertical="center"/>
    </xf>
    <xf numFmtId="165" fontId="6" fillId="3" borderId="5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0" fontId="1" fillId="3" borderId="14" xfId="0" applyFont="1" applyFill="1" applyBorder="1" applyAlignment="1"/>
    <xf numFmtId="3" fontId="4" fillId="3" borderId="0" xfId="0" applyNumberFormat="1" applyFont="1" applyFill="1" applyBorder="1"/>
    <xf numFmtId="0" fontId="2" fillId="2" borderId="0" xfId="0" applyFont="1" applyFill="1" applyAlignment="1">
      <alignment shrinkToFit="1"/>
    </xf>
    <xf numFmtId="0" fontId="1" fillId="2" borderId="15" xfId="0" applyFont="1" applyFill="1" applyBorder="1" applyAlignment="1"/>
    <xf numFmtId="0" fontId="1" fillId="6" borderId="11" xfId="0" applyFont="1" applyFill="1" applyBorder="1" applyAlignment="1"/>
    <xf numFmtId="0" fontId="1" fillId="7" borderId="11" xfId="0" applyFont="1" applyFill="1" applyBorder="1" applyAlignment="1"/>
    <xf numFmtId="0" fontId="1" fillId="8" borderId="11" xfId="0" applyFont="1" applyFill="1" applyBorder="1" applyAlignment="1"/>
    <xf numFmtId="0" fontId="2" fillId="9" borderId="11" xfId="0" applyFont="1" applyFill="1" applyBorder="1" applyAlignment="1"/>
    <xf numFmtId="0" fontId="1" fillId="10" borderId="11" xfId="0" applyFont="1" applyFill="1" applyBorder="1" applyAlignment="1"/>
    <xf numFmtId="0" fontId="4" fillId="5" borderId="27" xfId="0" applyFont="1" applyFill="1" applyBorder="1" applyAlignment="1">
      <alignment horizontal="center" shrinkToFit="1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2" fillId="14" borderId="27" xfId="0" applyFont="1" applyFill="1" applyBorder="1" applyAlignment="1">
      <alignment horizontal="center" wrapText="1"/>
    </xf>
    <xf numFmtId="0" fontId="4" fillId="14" borderId="27" xfId="0" applyFont="1" applyFill="1" applyBorder="1" applyAlignment="1" applyProtection="1">
      <alignment horizontal="center" wrapText="1"/>
      <protection locked="0"/>
    </xf>
    <xf numFmtId="0" fontId="7" fillId="14" borderId="27" xfId="0" applyFont="1" applyFill="1" applyBorder="1" applyAlignment="1"/>
    <xf numFmtId="0" fontId="1" fillId="3" borderId="5" xfId="0" applyFont="1" applyFill="1" applyBorder="1"/>
    <xf numFmtId="165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 applyAlignment="1"/>
    <xf numFmtId="0" fontId="9" fillId="2" borderId="24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left"/>
    </xf>
    <xf numFmtId="164" fontId="10" fillId="2" borderId="24" xfId="0" applyNumberFormat="1" applyFont="1" applyFill="1" applyBorder="1" applyAlignment="1">
      <alignment horizontal="left" shrinkToFit="1"/>
    </xf>
    <xf numFmtId="3" fontId="9" fillId="2" borderId="24" xfId="0" applyNumberFormat="1" applyFont="1" applyFill="1" applyBorder="1"/>
    <xf numFmtId="0" fontId="9" fillId="2" borderId="24" xfId="0" applyFont="1" applyFill="1" applyBorder="1"/>
    <xf numFmtId="10" fontId="9" fillId="2" borderId="24" xfId="0" applyNumberFormat="1" applyFont="1" applyFill="1" applyBorder="1" applyAlignment="1">
      <alignment shrinkToFit="1"/>
    </xf>
    <xf numFmtId="10" fontId="9" fillId="2" borderId="24" xfId="0" applyNumberFormat="1" applyFont="1" applyFill="1" applyBorder="1"/>
    <xf numFmtId="0" fontId="1" fillId="2" borderId="24" xfId="0" applyFont="1" applyFill="1" applyBorder="1"/>
    <xf numFmtId="3" fontId="9" fillId="15" borderId="24" xfId="0" applyNumberFormat="1" applyFont="1" applyFill="1" applyBorder="1" applyAlignment="1">
      <alignment horizontal="center"/>
    </xf>
    <xf numFmtId="3" fontId="9" fillId="15" borderId="24" xfId="0" applyNumberFormat="1" applyFont="1" applyFill="1" applyBorder="1"/>
    <xf numFmtId="164" fontId="10" fillId="3" borderId="24" xfId="0" applyNumberFormat="1" applyFont="1" applyFill="1" applyBorder="1" applyAlignment="1">
      <alignment horizontal="left" shrinkToFit="1"/>
    </xf>
    <xf numFmtId="3" fontId="9" fillId="3" borderId="24" xfId="0" applyNumberFormat="1" applyFont="1" applyFill="1" applyBorder="1"/>
    <xf numFmtId="3" fontId="4" fillId="3" borderId="24" xfId="0" applyNumberFormat="1" applyFont="1" applyFill="1" applyBorder="1"/>
    <xf numFmtId="0" fontId="9" fillId="3" borderId="24" xfId="0" applyFont="1" applyFill="1" applyBorder="1"/>
    <xf numFmtId="10" fontId="9" fillId="3" borderId="24" xfId="0" applyNumberFormat="1" applyFont="1" applyFill="1" applyBorder="1" applyAlignment="1">
      <alignment shrinkToFit="1"/>
    </xf>
    <xf numFmtId="3" fontId="9" fillId="3" borderId="24" xfId="0" applyNumberFormat="1" applyFont="1" applyFill="1" applyBorder="1" applyAlignment="1">
      <alignment horizontal="right" shrinkToFit="1"/>
    </xf>
    <xf numFmtId="3" fontId="4" fillId="2" borderId="24" xfId="0" applyNumberFormat="1" applyFont="1" applyFill="1" applyBorder="1"/>
    <xf numFmtId="0" fontId="1" fillId="12" borderId="11" xfId="0" applyFont="1" applyFill="1" applyBorder="1" applyAlignment="1"/>
    <xf numFmtId="3" fontId="9" fillId="3" borderId="10" xfId="0" applyNumberFormat="1" applyFont="1" applyFill="1" applyBorder="1" applyAlignment="1">
      <alignment horizontal="center"/>
    </xf>
    <xf numFmtId="3" fontId="9" fillId="3" borderId="19" xfId="0" applyNumberFormat="1" applyFont="1" applyFill="1" applyBorder="1"/>
    <xf numFmtId="164" fontId="10" fillId="3" borderId="19" xfId="0" applyNumberFormat="1" applyFont="1" applyFill="1" applyBorder="1" applyAlignment="1">
      <alignment horizontal="left" shrinkToFit="1"/>
    </xf>
    <xf numFmtId="3" fontId="9" fillId="3" borderId="9" xfId="0" applyNumberFormat="1" applyFont="1" applyFill="1" applyBorder="1"/>
    <xf numFmtId="0" fontId="9" fillId="3" borderId="19" xfId="0" applyFont="1" applyFill="1" applyBorder="1"/>
    <xf numFmtId="10" fontId="9" fillId="3" borderId="19" xfId="0" applyNumberFormat="1" applyFont="1" applyFill="1" applyBorder="1" applyAlignment="1">
      <alignment shrinkToFit="1"/>
    </xf>
    <xf numFmtId="3" fontId="9" fillId="3" borderId="19" xfId="0" applyNumberFormat="1" applyFont="1" applyFill="1" applyBorder="1" applyAlignment="1">
      <alignment horizontal="right" shrinkToFit="1"/>
    </xf>
    <xf numFmtId="3" fontId="9" fillId="3" borderId="19" xfId="0" applyNumberFormat="1" applyFont="1" applyFill="1" applyBorder="1" applyAlignment="1">
      <alignment horizontal="center"/>
    </xf>
    <xf numFmtId="165" fontId="1" fillId="3" borderId="14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3" fontId="9" fillId="2" borderId="24" xfId="0" applyNumberFormat="1" applyFont="1" applyFill="1" applyBorder="1" applyAlignment="1">
      <alignment horizontal="right" shrinkToFit="1"/>
    </xf>
    <xf numFmtId="0" fontId="1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wrapText="1"/>
    </xf>
    <xf numFmtId="0" fontId="4" fillId="11" borderId="3" xfId="0" applyFont="1" applyFill="1" applyBorder="1" applyAlignment="1">
      <alignment horizontal="center" wrapText="1"/>
    </xf>
    <xf numFmtId="0" fontId="4" fillId="11" borderId="0" xfId="0" applyFont="1" applyFill="1" applyBorder="1" applyAlignment="1">
      <alignment horizontal="center" wrapText="1"/>
    </xf>
    <xf numFmtId="0" fontId="4" fillId="11" borderId="26" xfId="0" applyFont="1" applyFill="1" applyBorder="1" applyAlignment="1">
      <alignment horizontal="center" wrapText="1"/>
    </xf>
    <xf numFmtId="165" fontId="1" fillId="3" borderId="22" xfId="0" applyNumberFormat="1" applyFont="1" applyFill="1" applyBorder="1" applyAlignment="1">
      <alignment horizontal="left"/>
    </xf>
    <xf numFmtId="0" fontId="1" fillId="3" borderId="5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right"/>
    </xf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/>
    </xf>
    <xf numFmtId="0" fontId="4" fillId="11" borderId="0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160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172.16666667000001</v>
        <stp/>
        <stp>StudyData</stp>
        <stp>ZSE??7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>
        <v>4612.5</v>
        <stp/>
        <stp>StudyData</stp>
        <stp>ZSE??6</stp>
        <stp>MA</stp>
        <stp>InputChoice=ContractVol,MAType=Sim,Period=12</stp>
        <stp>MA</stp>
        <stp/>
        <stp/>
        <stp>all</stp>
        <stp/>
        <stp/>
        <stp/>
        <stp>T</stp>
        <tr r="L11" s="1"/>
      </tp>
      <tp>
        <v>9755.25</v>
        <stp/>
        <stp>StudyData</stp>
        <stp>ZSE??5</stp>
        <stp>MA</stp>
        <stp>InputChoice=ContractVol,MAType=Sim,Period=12</stp>
        <stp>MA</stp>
        <stp/>
        <stp/>
        <stp>all</stp>
        <stp/>
        <stp/>
        <stp/>
        <stp>T</stp>
        <tr r="L10" s="1"/>
      </tp>
      <tp>
        <v>12074.91666667</v>
        <stp/>
        <stp>StudyData</stp>
        <stp>ZSE??4</stp>
        <stp>MA</stp>
        <stp>InputChoice=ContractVol,MAType=Sim,Period=12</stp>
        <stp>MA</stp>
        <stp/>
        <stp/>
        <stp>all</stp>
        <stp/>
        <stp/>
        <stp/>
        <stp>T</stp>
        <tr r="L9" s="1"/>
      </tp>
      <tp>
        <v>17988.75</v>
        <stp/>
        <stp>StudyData</stp>
        <stp>ZSE??3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>
        <v>121783.16666667</v>
        <stp/>
        <stp>StudyData</stp>
        <stp>ZSE??2</stp>
        <stp>MA</stp>
        <stp>InputChoice=ContractVol,MAType=Sim,Period=12</stp>
        <stp>MA</stp>
        <stp/>
        <stp/>
        <stp>all</stp>
        <stp/>
        <stp/>
        <stp/>
        <stp>T</stp>
        <tr r="L7" s="1"/>
      </tp>
      <tp>
        <v>16878.25</v>
        <stp/>
        <stp>StudyData</stp>
        <stp>ZSE??1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>
        <v>27832</v>
        <stp/>
        <stp>ContractData</stp>
        <stp>ZLE??5</stp>
        <stp>COI</stp>
        <tr r="T10" s="2"/>
      </tp>
      <tp>
        <v>24684</v>
        <stp/>
        <stp>ContractData</stp>
        <stp>ZME??4</stp>
        <stp>COI</stp>
        <tr r="T9" s="3"/>
      </tp>
      <tp>
        <v>33913</v>
        <stp/>
        <stp>ContractData</stp>
        <stp>ZLE??4</stp>
        <stp>COI</stp>
        <tr r="T9" s="2"/>
      </tp>
      <tp>
        <v>29617</v>
        <stp/>
        <stp>ContractData</stp>
        <stp>ZME??5</stp>
        <stp>COI</stp>
        <tr r="T10" s="3"/>
      </tp>
      <tp>
        <v>14980</v>
        <stp/>
        <stp>ContractData</stp>
        <stp>ZLE??7</stp>
        <stp>COI</stp>
        <tr r="T12" s="2"/>
      </tp>
      <tp>
        <v>25952</v>
        <stp/>
        <stp>ContractData</stp>
        <stp>ZME??6</stp>
        <stp>COI</stp>
        <tr r="T11" s="3"/>
      </tp>
      <tp>
        <v>23800</v>
        <stp/>
        <stp>ContractData</stp>
        <stp>ZLE??6</stp>
        <stp>COI</stp>
        <tr r="T11" s="2"/>
      </tp>
      <tp>
        <v>21141</v>
        <stp/>
        <stp>ContractData</stp>
        <stp>ZME??7</stp>
        <stp>COI</stp>
        <tr r="T12" s="3"/>
      </tp>
      <tp>
        <v>51013</v>
        <stp/>
        <stp>ContractData</stp>
        <stp>ZLE??1</stp>
        <stp>COI</stp>
        <tr r="T6" s="2"/>
      </tp>
      <tp>
        <v>55542</v>
        <stp/>
        <stp>ContractData</stp>
        <stp>ZME??1</stp>
        <stp>COI</stp>
        <tr r="T6" s="3"/>
      </tp>
      <tp>
        <v>186535</v>
        <stp/>
        <stp>ContractData</stp>
        <stp>ZLE??3</stp>
        <stp>COI</stp>
        <tr r="T8" s="2"/>
      </tp>
      <tp>
        <v>39112</v>
        <stp/>
        <stp>ContractData</stp>
        <stp>ZME??2</stp>
        <stp>COI</stp>
        <tr r="T7" s="3"/>
      </tp>
      <tp>
        <v>36831</v>
        <stp/>
        <stp>ContractData</stp>
        <stp>ZLE??2</stp>
        <stp>COI</stp>
        <tr r="T7" s="2"/>
      </tp>
      <tp>
        <v>169714</v>
        <stp/>
        <stp>ContractData</stp>
        <stp>ZME??3</stp>
        <stp>COI</stp>
        <tr r="T8" s="3"/>
      </tp>
      <tp>
        <v>2241</v>
        <stp/>
        <stp>ContractData</stp>
        <stp>ZLE??9</stp>
        <stp>COI</stp>
        <tr r="T15" s="2"/>
      </tp>
      <tp>
        <v>3384</v>
        <stp/>
        <stp>ContractData</stp>
        <stp>ZME??8</stp>
        <stp>COI</stp>
        <tr r="T13" s="3"/>
      </tp>
      <tp>
        <v>2898</v>
        <stp/>
        <stp>ContractData</stp>
        <stp>ZLE??8</stp>
        <stp>COI</stp>
        <tr r="T13" s="2"/>
      </tp>
      <tp>
        <v>4331</v>
        <stp/>
        <stp>ContractData</stp>
        <stp>ZME??9</stp>
        <stp>COI</stp>
        <tr r="T15" s="3"/>
      </tp>
      <tp>
        <v>489</v>
        <stp/>
        <stp>ContractData</stp>
        <stp>ZSE??8</stp>
        <stp>COI</stp>
        <tr r="T13" s="1"/>
      </tp>
      <tp>
        <v>16846</v>
        <stp/>
        <stp>ContractData</stp>
        <stp>ZSE??9</stp>
        <stp>COI</stp>
        <tr r="T15" s="1"/>
      </tp>
      <tp>
        <v>361939</v>
        <stp/>
        <stp>ContractData</stp>
        <stp>ZSE??2</stp>
        <stp>COI</stp>
        <tr r="T7" s="1"/>
      </tp>
      <tp>
        <v>63691</v>
        <stp/>
        <stp>ContractData</stp>
        <stp>ZSE??3</stp>
        <stp>COI</stp>
        <tr r="T8" s="1"/>
      </tp>
      <tp>
        <v>45107</v>
        <stp/>
        <stp>ContractData</stp>
        <stp>ZSE??1</stp>
        <stp>COI</stp>
        <tr r="T6" s="1"/>
      </tp>
      <tp>
        <v>31174</v>
        <stp/>
        <stp>ContractData</stp>
        <stp>ZSE??6</stp>
        <stp>COI</stp>
        <tr r="T11" s="1"/>
      </tp>
      <tp>
        <v>1177</v>
        <stp/>
        <stp>ContractData</stp>
        <stp>ZSE??7</stp>
        <stp>COI</stp>
        <tr r="T12" s="1"/>
      </tp>
      <tp>
        <v>84021</v>
        <stp/>
        <stp>ContractData</stp>
        <stp>ZSE??4</stp>
        <stp>COI</stp>
        <tr r="T9" s="1"/>
      </tp>
      <tp>
        <v>55805</v>
        <stp/>
        <stp>ContractData</stp>
        <stp>ZSE??5</stp>
        <stp>COI</stp>
        <tr r="T10" s="1"/>
      </tp>
      <tp>
        <v>1957.91666667</v>
        <stp/>
        <stp>StudyData</stp>
        <stp>ZSE??9</stp>
        <stp>MA</stp>
        <stp>InputChoice=ContractVol,MAType=Sim,Period=12</stp>
        <stp>MA</stp>
        <stp/>
        <stp/>
        <stp>all</stp>
        <stp/>
        <stp/>
        <stp/>
        <stp>T</stp>
        <tr r="L15" s="1"/>
      </tp>
      <tp>
        <v>57.25</v>
        <stp/>
        <stp>StudyData</stp>
        <stp>ZSE??8</stp>
        <stp>MA</stp>
        <stp>InputChoice=ContractVol,MAType=Sim,Period=12</stp>
        <stp>MA</stp>
        <stp/>
        <stp/>
        <stp>all</stp>
        <stp/>
        <stp/>
        <stp/>
        <stp>T</stp>
        <tr r="L13" s="1"/>
      </tp>
      <tp>
        <v>257.5</v>
        <stp/>
        <stp>StudyData</stp>
        <stp>ZLE??8</stp>
        <stp>MA</stp>
        <stp>InputChoice=ContractVol,MAType=Sim,Period=12</stp>
        <stp>MA</stp>
        <stp/>
        <stp/>
        <stp>all</stp>
        <stp/>
        <stp/>
        <stp/>
        <stp>T</stp>
        <tr r="L13" s="2"/>
      </tp>
      <tp>
        <v>446.16666666999998</v>
        <stp/>
        <stp>StudyData</stp>
        <stp>ZME??9</stp>
        <stp>MA</stp>
        <stp>InputChoice=ContractVol,MAType=Sim,Period=12</stp>
        <stp>MA</stp>
        <stp/>
        <stp/>
        <stp>all</stp>
        <stp/>
        <stp/>
        <stp/>
        <stp>T</stp>
        <tr r="L15" s="3"/>
      </tp>
      <tp>
        <v>194.91666667000001</v>
        <stp/>
        <stp>StudyData</stp>
        <stp>ZLE??9</stp>
        <stp>MA</stp>
        <stp>InputChoice=ContractVol,MAType=Sim,Period=12</stp>
        <stp>MA</stp>
        <stp/>
        <stp/>
        <stp>all</stp>
        <stp/>
        <stp/>
        <stp/>
        <stp>T</stp>
        <tr r="L15" s="2"/>
      </tp>
      <tp>
        <v>487.83333333000002</v>
        <stp/>
        <stp>StudyData</stp>
        <stp>ZME??8</stp>
        <stp>MA</stp>
        <stp>InputChoice=ContractVol,MAType=Sim,Period=12</stp>
        <stp>MA</stp>
        <stp/>
        <stp/>
        <stp>all</stp>
        <stp/>
        <stp/>
        <stp/>
        <stp>T</stp>
        <tr r="L13" s="3"/>
      </tp>
      <tp>
        <v>14505.33333333</v>
        <stp/>
        <stp>StudyData</stp>
        <stp>ZME??1</stp>
        <stp>MA</stp>
        <stp>InputChoice=ContractVol,MAType=Sim,Period=12</stp>
        <stp>MA</stp>
        <stp/>
        <stp/>
        <stp>all</stp>
        <stp/>
        <stp/>
        <stp/>
        <stp>T</stp>
        <tr r="L6" s="3"/>
      </tp>
      <tp>
        <v>0</v>
        <stp/>
        <stp>ContractData</stp>
        <stp>ZSE??18</stp>
        <stp>T_CVol</stp>
        <tr r="K26" s="1"/>
      </tp>
      <tp>
        <v>0</v>
        <stp/>
        <stp>ContractData</stp>
        <stp>ZSE??19</stp>
        <stp>T_CVol</stp>
        <tr r="K27" s="1"/>
      </tp>
      <tp>
        <v>0</v>
        <stp/>
        <stp>ContractData</stp>
        <stp>ZSE??12</stp>
        <stp>T_CVol</stp>
        <tr r="K18" s="1"/>
      </tp>
      <tp>
        <v>0</v>
        <stp/>
        <stp>ContractData</stp>
        <stp>ZSE??13</stp>
        <stp>T_CVol</stp>
        <tr r="K20" s="1"/>
      </tp>
      <tp>
        <v>0</v>
        <stp/>
        <stp>ContractData</stp>
        <stp>ZSE??10</stp>
        <stp>T_CVol</stp>
        <tr r="K16" s="1"/>
      </tp>
      <tp>
        <v>0</v>
        <stp/>
        <stp>ContractData</stp>
        <stp>ZSE??11</stp>
        <stp>T_CVol</stp>
        <tr r="K17" s="1"/>
      </tp>
      <tp>
        <v>4</v>
        <stp/>
        <stp>ContractData</stp>
        <stp>ZSE??16</stp>
        <stp>T_CVol</stp>
        <tr r="K23" s="1"/>
      </tp>
      <tp>
        <v>0</v>
        <stp/>
        <stp>ContractData</stp>
        <stp>ZSE??17</stp>
        <stp>T_CVol</stp>
        <tr r="K25" s="1"/>
      </tp>
      <tp>
        <v>0</v>
        <stp/>
        <stp>ContractData</stp>
        <stp>ZSE??14</stp>
        <stp>T_CVol</stp>
        <tr r="K21" s="1"/>
      </tp>
      <tp>
        <v>0</v>
        <stp/>
        <stp>ContractData</stp>
        <stp>ZSE??15</stp>
        <stp>T_CVol</stp>
        <tr r="K22" s="1"/>
      </tp>
      <tp>
        <v>0</v>
        <stp/>
        <stp>ContractData</stp>
        <stp>ZSE??22</stp>
        <stp>T_CVol</stp>
        <tr r="K31" s="1"/>
      </tp>
      <tp>
        <v>0</v>
        <stp/>
        <stp>ContractData</stp>
        <stp>ZSE??23</stp>
        <stp>T_CVol</stp>
        <tr r="K32" s="1"/>
      </tp>
      <tp>
        <v>0</v>
        <stp/>
        <stp>ContractData</stp>
        <stp>ZSE??20</stp>
        <stp>T_CVol</stp>
        <tr r="K28" s="1"/>
      </tp>
      <tp>
        <v>0</v>
        <stp/>
        <stp>ContractData</stp>
        <stp>ZSE??21</stp>
        <stp>T_CVol</stp>
        <tr r="K30" s="1"/>
      </tp>
      <tp>
        <v>0</v>
        <stp/>
        <stp>ContractData</stp>
        <stp>ZSE??24</stp>
        <stp>T_CVol</stp>
        <tr r="K33" s="1"/>
      </tp>
      <tp>
        <v>0</v>
        <stp/>
        <stp>ContractData</stp>
        <stp>ZME??28</stp>
        <stp>T_CVol</stp>
        <tr r="K38" s="3"/>
      </tp>
      <tp>
        <v>0</v>
        <stp/>
        <stp>ContractData</stp>
        <stp>ZME??29</stp>
        <stp>T_CVol</stp>
        <tr r="K40" s="3"/>
      </tp>
      <tp>
        <v>0</v>
        <stp/>
        <stp>ContractData</stp>
        <stp>ZME??22</stp>
        <stp>T_CVol</stp>
        <tr r="K31" s="3"/>
      </tp>
      <tp>
        <v>0</v>
        <stp/>
        <stp>ContractData</stp>
        <stp>ZME??23</stp>
        <stp>T_CVol</stp>
        <tr r="K32" s="3"/>
      </tp>
      <tp>
        <v>0</v>
        <stp/>
        <stp>ContractData</stp>
        <stp>ZME??20</stp>
        <stp>T_CVol</stp>
        <tr r="K28" s="3"/>
      </tp>
      <tp>
        <v>0</v>
        <stp/>
        <stp>ContractData</stp>
        <stp>ZME??21</stp>
        <stp>T_CVol</stp>
        <tr r="K30" s="3"/>
      </tp>
      <tp>
        <v>0</v>
        <stp/>
        <stp>ContractData</stp>
        <stp>ZME??26</stp>
        <stp>T_CVol</stp>
        <tr r="K36" s="3"/>
      </tp>
      <tp>
        <v>0</v>
        <stp/>
        <stp>ContractData</stp>
        <stp>ZME??27</stp>
        <stp>T_CVol</stp>
        <tr r="K37" s="3"/>
      </tp>
      <tp>
        <v>0</v>
        <stp/>
        <stp>ContractData</stp>
        <stp>ZME??24</stp>
        <stp>T_CVol</stp>
        <tr r="K33" s="3"/>
      </tp>
      <tp>
        <v>0</v>
        <stp/>
        <stp>ContractData</stp>
        <stp>ZME??25</stp>
        <stp>T_CVol</stp>
        <tr r="K35" s="3"/>
      </tp>
      <tp>
        <v>0</v>
        <stp/>
        <stp>ContractData</stp>
        <stp>ZLE??22</stp>
        <stp>T_CVol</stp>
        <tr r="K31" s="2"/>
      </tp>
      <tp>
        <v>0</v>
        <stp/>
        <stp>ContractData</stp>
        <stp>ZLE??23</stp>
        <stp>T_CVol</stp>
        <tr r="K32" s="2"/>
      </tp>
      <tp>
        <v>0</v>
        <stp/>
        <stp>ContractData</stp>
        <stp>ZLE??20</stp>
        <stp>T_CVol</stp>
        <tr r="K28" s="2"/>
      </tp>
      <tp>
        <v>0</v>
        <stp/>
        <stp>ContractData</stp>
        <stp>ZME??30</stp>
        <stp>T_CVol</stp>
        <tr r="K41" s="3"/>
      </tp>
      <tp>
        <v>0</v>
        <stp/>
        <stp>ContractData</stp>
        <stp>ZLE??21</stp>
        <stp>T_CVol</stp>
        <tr r="K30" s="2"/>
      </tp>
      <tp>
        <v>0</v>
        <stp/>
        <stp>ContractData</stp>
        <stp>ZLE??26</stp>
        <stp>T_CVol</stp>
        <tr r="K36" s="2"/>
      </tp>
      <tp>
        <v>0</v>
        <stp/>
        <stp>ContractData</stp>
        <stp>ZLE??24</stp>
        <stp>T_CVol</stp>
        <tr r="K33" s="2"/>
      </tp>
      <tp>
        <v>0</v>
        <stp/>
        <stp>ContractData</stp>
        <stp>ZLE??25</stp>
        <stp>T_CVol</stp>
        <tr r="K35" s="2"/>
      </tp>
      <tp>
        <v>0</v>
        <stp/>
        <stp>ContractData</stp>
        <stp>ZLE??18</stp>
        <stp>T_CVol</stp>
        <tr r="K26" s="2"/>
      </tp>
      <tp>
        <v>0</v>
        <stp/>
        <stp>ContractData</stp>
        <stp>ZLE??19</stp>
        <stp>T_CVol</stp>
        <tr r="K27" s="2"/>
      </tp>
      <tp>
        <v>0</v>
        <stp/>
        <stp>ContractData</stp>
        <stp>ZLE??12</stp>
        <stp>T_CVol</stp>
        <tr r="K18" s="2"/>
      </tp>
      <tp>
        <v>0</v>
        <stp/>
        <stp>ContractData</stp>
        <stp>ZLE??13</stp>
        <stp>T_CVol</stp>
        <tr r="K20" s="2"/>
      </tp>
      <tp>
        <v>10</v>
        <stp/>
        <stp>ContractData</stp>
        <stp>ZLE??10</stp>
        <stp>T_CVol</stp>
        <tr r="K16" s="2"/>
      </tp>
      <tp>
        <v>74</v>
        <stp/>
        <stp>ContractData</stp>
        <stp>ZLE??11</stp>
        <stp>T_CVol</stp>
        <tr r="K17" s="2"/>
      </tp>
      <tp>
        <v>0</v>
        <stp/>
        <stp>ContractData</stp>
        <stp>ZLE??16</stp>
        <stp>T_CVol</stp>
        <tr r="K23" s="2"/>
      </tp>
      <tp>
        <v>0</v>
        <stp/>
        <stp>ContractData</stp>
        <stp>ZLE??17</stp>
        <stp>T_CVol</stp>
        <tr r="K25" s="2"/>
      </tp>
      <tp>
        <v>0</v>
        <stp/>
        <stp>ContractData</stp>
        <stp>ZLE??14</stp>
        <stp>T_CVol</stp>
        <tr r="K21" s="2"/>
      </tp>
      <tp>
        <v>0</v>
        <stp/>
        <stp>ContractData</stp>
        <stp>ZLE??15</stp>
        <stp>T_CVol</stp>
        <tr r="K22" s="2"/>
      </tp>
      <tp>
        <v>0</v>
        <stp/>
        <stp>ContractData</stp>
        <stp>ZME??18</stp>
        <stp>T_CVol</stp>
        <tr r="K26" s="3"/>
      </tp>
      <tp>
        <v>10</v>
        <stp/>
        <stp>ContractData</stp>
        <stp>ZME??19</stp>
        <stp>T_CVol</stp>
        <tr r="K27" s="3"/>
      </tp>
      <tp>
        <v>0</v>
        <stp/>
        <stp>ContractData</stp>
        <stp>ZME??12</stp>
        <stp>T_CVol</stp>
        <tr r="K18" s="3"/>
      </tp>
      <tp>
        <v>10</v>
        <stp/>
        <stp>ContractData</stp>
        <stp>ZME??13</stp>
        <stp>T_CVol</stp>
        <tr r="K20" s="3"/>
      </tp>
      <tp>
        <v>34</v>
        <stp/>
        <stp>ContractData</stp>
        <stp>ZME??10</stp>
        <stp>T_CVol</stp>
        <tr r="K16" s="3"/>
      </tp>
      <tp>
        <v>308</v>
        <stp/>
        <stp>ContractData</stp>
        <stp>ZME??11</stp>
        <stp>T_CVol</stp>
        <tr r="K17" s="3"/>
      </tp>
      <tp>
        <v>0</v>
        <stp/>
        <stp>ContractData</stp>
        <stp>ZME??16</stp>
        <stp>T_CVol</stp>
        <tr r="K23" s="3"/>
      </tp>
      <tp>
        <v>0</v>
        <stp/>
        <stp>ContractData</stp>
        <stp>ZME??17</stp>
        <stp>T_CVol</stp>
        <tr r="K25" s="3"/>
      </tp>
      <tp>
        <v>10</v>
        <stp/>
        <stp>ContractData</stp>
        <stp>ZME??14</stp>
        <stp>T_CVol</stp>
        <tr r="K21" s="3"/>
      </tp>
      <tp>
        <v>0</v>
        <stp/>
        <stp>ContractData</stp>
        <stp>ZME??15</stp>
        <stp>T_CVol</stp>
        <tr r="K22" s="3"/>
      </tp>
      <tp>
        <v>0</v>
        <stp/>
        <stp>ContractData</stp>
        <stp>ZSE??18</stp>
        <stp>Y_CVol</stp>
        <tr r="N26" s="1"/>
      </tp>
      <tp>
        <v>0</v>
        <stp/>
        <stp>ContractData</stp>
        <stp>ZSE??19</stp>
        <stp>Y_CVol</stp>
        <tr r="N27" s="1"/>
      </tp>
      <tp>
        <v>0</v>
        <stp/>
        <stp>ContractData</stp>
        <stp>ZSE??12</stp>
        <stp>Y_CVol</stp>
        <tr r="N18" s="1"/>
      </tp>
      <tp>
        <v>0</v>
        <stp/>
        <stp>ContractData</stp>
        <stp>ZSE??13</stp>
        <stp>Y_CVol</stp>
        <tr r="N20" s="1"/>
      </tp>
      <tp>
        <v>0</v>
        <stp/>
        <stp>ContractData</stp>
        <stp>ZSE??10</stp>
        <stp>Y_CVol</stp>
        <tr r="N16" s="1"/>
      </tp>
      <tp>
        <v>0</v>
        <stp/>
        <stp>ContractData</stp>
        <stp>ZSE??11</stp>
        <stp>Y_CVol</stp>
        <tr r="N17" s="1"/>
      </tp>
      <tp>
        <v>2</v>
        <stp/>
        <stp>ContractData</stp>
        <stp>ZSE??16</stp>
        <stp>Y_CVol</stp>
        <tr r="N23" s="1"/>
      </tp>
      <tp>
        <v>0</v>
        <stp/>
        <stp>ContractData</stp>
        <stp>ZSE??17</stp>
        <stp>Y_CVol</stp>
        <tr r="N25" s="1"/>
      </tp>
      <tp>
        <v>0</v>
        <stp/>
        <stp>ContractData</stp>
        <stp>ZSE??14</stp>
        <stp>Y_CVol</stp>
        <tr r="N21" s="1"/>
      </tp>
      <tp>
        <v>0</v>
        <stp/>
        <stp>ContractData</stp>
        <stp>ZSE??15</stp>
        <stp>Y_CVol</stp>
        <tr r="N22" s="1"/>
      </tp>
      <tp>
        <v>0</v>
        <stp/>
        <stp>ContractData</stp>
        <stp>ZSE??22</stp>
        <stp>Y_CVol</stp>
        <tr r="N31" s="1"/>
      </tp>
      <tp>
        <v>0</v>
        <stp/>
        <stp>ContractData</stp>
        <stp>ZSE??23</stp>
        <stp>Y_CVol</stp>
        <tr r="N32" s="1"/>
      </tp>
      <tp>
        <v>0</v>
        <stp/>
        <stp>ContractData</stp>
        <stp>ZSE??20</stp>
        <stp>Y_CVol</stp>
        <tr r="N28" s="1"/>
      </tp>
      <tp>
        <v>0</v>
        <stp/>
        <stp>ContractData</stp>
        <stp>ZSE??21</stp>
        <stp>Y_CVol</stp>
        <tr r="N30" s="1"/>
      </tp>
      <tp>
        <v>0</v>
        <stp/>
        <stp>ContractData</stp>
        <stp>ZSE??24</stp>
        <stp>Y_CVol</stp>
        <tr r="N33" s="1"/>
      </tp>
      <tp>
        <v>0</v>
        <stp/>
        <stp>ContractData</stp>
        <stp>ZME??28</stp>
        <stp>Y_CVol</stp>
        <tr r="N38" s="3"/>
      </tp>
      <tp>
        <v>0</v>
        <stp/>
        <stp>ContractData</stp>
        <stp>ZME??29</stp>
        <stp>Y_CVol</stp>
        <tr r="N40" s="3"/>
      </tp>
      <tp>
        <v>0</v>
        <stp/>
        <stp>ContractData</stp>
        <stp>ZME??22</stp>
        <stp>Y_CVol</stp>
        <tr r="N31" s="3"/>
      </tp>
      <tp>
        <v>0</v>
        <stp/>
        <stp>ContractData</stp>
        <stp>ZME??23</stp>
        <stp>Y_CVol</stp>
        <tr r="N32" s="3"/>
      </tp>
      <tp>
        <v>0</v>
        <stp/>
        <stp>ContractData</stp>
        <stp>ZME??20</stp>
        <stp>Y_CVol</stp>
        <tr r="N28" s="3"/>
      </tp>
      <tp>
        <v>0</v>
        <stp/>
        <stp>ContractData</stp>
        <stp>ZME??21</stp>
        <stp>Y_CVol</stp>
        <tr r="N30" s="3"/>
      </tp>
      <tp>
        <v>0</v>
        <stp/>
        <stp>ContractData</stp>
        <stp>ZME??26</stp>
        <stp>Y_CVol</stp>
        <tr r="N36" s="3"/>
      </tp>
      <tp>
        <v>0</v>
        <stp/>
        <stp>ContractData</stp>
        <stp>ZME??27</stp>
        <stp>Y_CVol</stp>
        <tr r="N37" s="3"/>
      </tp>
      <tp>
        <v>0</v>
        <stp/>
        <stp>ContractData</stp>
        <stp>ZME??24</stp>
        <stp>Y_CVol</stp>
        <tr r="N33" s="3"/>
      </tp>
      <tp>
        <v>0</v>
        <stp/>
        <stp>ContractData</stp>
        <stp>ZME??25</stp>
        <stp>Y_CVol</stp>
        <tr r="N35" s="3"/>
      </tp>
      <tp>
        <v>0</v>
        <stp/>
        <stp>ContractData</stp>
        <stp>ZLE??22</stp>
        <stp>Y_CVol</stp>
        <tr r="N31" s="2"/>
      </tp>
      <tp>
        <v>0</v>
        <stp/>
        <stp>ContractData</stp>
        <stp>ZLE??23</stp>
        <stp>Y_CVol</stp>
        <tr r="N32" s="2"/>
      </tp>
      <tp>
        <v>0</v>
        <stp/>
        <stp>ContractData</stp>
        <stp>ZLE??20</stp>
        <stp>Y_CVol</stp>
        <tr r="N28" s="2"/>
      </tp>
      <tp>
        <v>0</v>
        <stp/>
        <stp>ContractData</stp>
        <stp>ZME??30</stp>
        <stp>Y_CVol</stp>
        <tr r="N41" s="3"/>
      </tp>
      <tp>
        <v>0</v>
        <stp/>
        <stp>ContractData</stp>
        <stp>ZLE??21</stp>
        <stp>Y_CVol</stp>
        <tr r="N30" s="2"/>
      </tp>
      <tp>
        <v>0</v>
        <stp/>
        <stp>ContractData</stp>
        <stp>ZLE??26</stp>
        <stp>Y_CVol</stp>
        <tr r="N36" s="2"/>
      </tp>
      <tp>
        <v>0</v>
        <stp/>
        <stp>ContractData</stp>
        <stp>ZLE??24</stp>
        <stp>Y_CVol</stp>
        <tr r="N33" s="2"/>
      </tp>
      <tp>
        <v>0</v>
        <stp/>
        <stp>ContractData</stp>
        <stp>ZLE??25</stp>
        <stp>Y_CVol</stp>
        <tr r="N35" s="2"/>
      </tp>
      <tp>
        <v>0</v>
        <stp/>
        <stp>ContractData</stp>
        <stp>ZLE??18</stp>
        <stp>Y_CVol</stp>
        <tr r="N26" s="2"/>
      </tp>
      <tp>
        <v>0</v>
        <stp/>
        <stp>ContractData</stp>
        <stp>ZLE??19</stp>
        <stp>Y_CVol</stp>
        <tr r="N27" s="2"/>
      </tp>
      <tp>
        <v>4</v>
        <stp/>
        <stp>ContractData</stp>
        <stp>ZLE??12</stp>
        <stp>Y_CVol</stp>
        <tr r="N18" s="2"/>
      </tp>
      <tp>
        <v>0</v>
        <stp/>
        <stp>ContractData</stp>
        <stp>ZLE??13</stp>
        <stp>Y_CVol</stp>
        <tr r="N20" s="2"/>
      </tp>
      <tp>
        <v>496</v>
        <stp/>
        <stp>ContractData</stp>
        <stp>ZLE??10</stp>
        <stp>Y_CVol</stp>
        <tr r="N16" s="2"/>
      </tp>
      <tp>
        <v>1259</v>
        <stp/>
        <stp>ContractData</stp>
        <stp>ZLE??11</stp>
        <stp>Y_CVol</stp>
        <tr r="N17" s="2"/>
      </tp>
      <tp>
        <v>0</v>
        <stp/>
        <stp>ContractData</stp>
        <stp>ZLE??16</stp>
        <stp>Y_CVol</stp>
        <tr r="N23" s="2"/>
      </tp>
      <tp>
        <v>0</v>
        <stp/>
        <stp>ContractData</stp>
        <stp>ZLE??17</stp>
        <stp>Y_CVol</stp>
        <tr r="N25" s="2"/>
      </tp>
      <tp>
        <v>0</v>
        <stp/>
        <stp>ContractData</stp>
        <stp>ZLE??14</stp>
        <stp>Y_CVol</stp>
        <tr r="N21" s="2"/>
      </tp>
      <tp>
        <v>0</v>
        <stp/>
        <stp>ContractData</stp>
        <stp>ZLE??15</stp>
        <stp>Y_CVol</stp>
        <tr r="N22" s="2"/>
      </tp>
      <tp>
        <v>2</v>
        <stp/>
        <stp>ContractData</stp>
        <stp>ZME??18</stp>
        <stp>Y_CVol</stp>
        <tr r="N26" s="3"/>
      </tp>
      <tp>
        <v>44</v>
        <stp/>
        <stp>ContractData</stp>
        <stp>ZME??19</stp>
        <stp>Y_CVol</stp>
        <tr r="N27" s="3"/>
      </tp>
      <tp>
        <v>9</v>
        <stp/>
        <stp>ContractData</stp>
        <stp>ZME??12</stp>
        <stp>Y_CVol</stp>
        <tr r="N18" s="3"/>
      </tp>
      <tp>
        <v>2</v>
        <stp/>
        <stp>ContractData</stp>
        <stp>ZME??13</stp>
        <stp>Y_CVol</stp>
        <tr r="N20" s="3"/>
      </tp>
      <tp>
        <v>219</v>
        <stp/>
        <stp>ContractData</stp>
        <stp>ZME??10</stp>
        <stp>Y_CVol</stp>
        <tr r="N16" s="3"/>
      </tp>
      <tp>
        <v>1265</v>
        <stp/>
        <stp>ContractData</stp>
        <stp>ZME??11</stp>
        <stp>Y_CVol</stp>
        <tr r="N17" s="3"/>
      </tp>
      <tp>
        <v>2</v>
        <stp/>
        <stp>ContractData</stp>
        <stp>ZME??16</stp>
        <stp>Y_CVol</stp>
        <tr r="N23" s="3"/>
      </tp>
      <tp>
        <v>2</v>
        <stp/>
        <stp>ContractData</stp>
        <stp>ZME??17</stp>
        <stp>Y_CVol</stp>
        <tr r="N25" s="3"/>
      </tp>
      <tp>
        <v>3</v>
        <stp/>
        <stp>ContractData</stp>
        <stp>ZME??14</stp>
        <stp>Y_CVol</stp>
        <tr r="N21" s="3"/>
      </tp>
      <tp>
        <v>3</v>
        <stp/>
        <stp>ContractData</stp>
        <stp>ZME??15</stp>
        <stp>Y_CVol</stp>
        <tr r="N22" s="3"/>
      </tp>
      <tp>
        <v>19648.16666667</v>
        <stp/>
        <stp>StudyData</stp>
        <stp>ZLE??1</stp>
        <stp>MA</stp>
        <stp>InputChoice=ContractVol,MAType=Sim,Period=12</stp>
        <stp>MA</stp>
        <stp/>
        <stp/>
        <stp>all</stp>
        <stp/>
        <stp/>
        <stp/>
        <stp>T</stp>
        <tr r="L6" s="2"/>
      </tp>
      <tp>
        <v>10015.75</v>
        <stp/>
        <stp>StudyData</stp>
        <stp>ZLE??2</stp>
        <stp>MA</stp>
        <stp>InputChoice=ContractVol,MAType=Sim,Period=12</stp>
        <stp>MA</stp>
        <stp/>
        <stp/>
        <stp>all</stp>
        <stp/>
        <stp/>
        <stp/>
        <stp>T</stp>
        <tr r="L7" s="2"/>
      </tp>
      <tp>
        <v>45671.5</v>
        <stp/>
        <stp>StudyData</stp>
        <stp>ZME??3</stp>
        <stp>MA</stp>
        <stp>InputChoice=ContractVol,MAType=Sim,Period=12</stp>
        <stp>MA</stp>
        <stp/>
        <stp/>
        <stp>all</stp>
        <stp/>
        <stp/>
        <stp/>
        <stp>T</stp>
        <tr r="L8" s="3"/>
      </tp>
      <tp t="s">
        <v>Soybean Meal (Globex), Oct 17</v>
        <stp/>
        <stp>ContractData</stp>
        <stp>ZME??18</stp>
        <stp>LongDescription</stp>
        <tr r="B26" s="3"/>
      </tp>
      <tp t="s">
        <v>Soybean Meal (Globex), Dec 17</v>
        <stp/>
        <stp>ContractData</stp>
        <stp>ZME??19</stp>
        <stp>LongDescription</stp>
        <tr r="B27" s="3"/>
      </tp>
      <tp t="s">
        <v>Soybean Meal (Globex), Jan 17</v>
        <stp/>
        <stp>ContractData</stp>
        <stp>ZME??12</stp>
        <stp>LongDescription</stp>
        <tr r="B18" s="3"/>
      </tp>
      <tp t="s">
        <v>Soybean Meal (Globex), Mar 17</v>
        <stp/>
        <stp>ContractData</stp>
        <stp>ZME??13</stp>
        <stp>LongDescription</stp>
        <tr r="B20" s="3"/>
      </tp>
      <tp t="s">
        <v>Soybean Meal (Globex), Oct 16</v>
        <stp/>
        <stp>ContractData</stp>
        <stp>ZME??10</stp>
        <stp>LongDescription</stp>
        <tr r="B16" s="3"/>
      </tp>
      <tp t="s">
        <v>Soybean Meal (Globex), Dec 16</v>
        <stp/>
        <stp>ContractData</stp>
        <stp>ZME??11</stp>
        <stp>LongDescription</stp>
        <tr r="B17" s="3"/>
      </tp>
      <tp t="s">
        <v>Soybean Meal (Globex), Aug 17</v>
        <stp/>
        <stp>ContractData</stp>
        <stp>ZME??16</stp>
        <stp>LongDescription</stp>
        <tr r="B23" s="3"/>
      </tp>
      <tp t="s">
        <v>Soybean Meal (Globex), Sep 17</v>
        <stp/>
        <stp>ContractData</stp>
        <stp>ZME??17</stp>
        <stp>LongDescription</stp>
        <tr r="B25" s="3"/>
      </tp>
      <tp t="s">
        <v>Soybean Meal (Globex), May 17</v>
        <stp/>
        <stp>ContractData</stp>
        <stp>ZME??14</stp>
        <stp>LongDescription</stp>
        <tr r="B21" s="3"/>
      </tp>
      <tp t="s">
        <v>Soybean Meal (Globex), Jul 17</v>
        <stp/>
        <stp>ContractData</stp>
        <stp>ZME??15</stp>
        <stp>LongDescription</stp>
        <tr r="B22" s="3"/>
      </tp>
      <tp t="s">
        <v>Soybean Oil (Globex), Oct 17</v>
        <stp/>
        <stp>ContractData</stp>
        <stp>ZLE??18</stp>
        <stp>LongDescription</stp>
        <tr r="B26" s="2"/>
      </tp>
      <tp t="s">
        <v>Soybean Oil (Globex), Dec 17</v>
        <stp/>
        <stp>ContractData</stp>
        <stp>ZLE??19</stp>
        <stp>LongDescription</stp>
        <tr r="B27" s="2"/>
      </tp>
      <tp t="s">
        <v>Soybean Oil (Globex), Jan 17</v>
        <stp/>
        <stp>ContractData</stp>
        <stp>ZLE??12</stp>
        <stp>LongDescription</stp>
        <tr r="B18" s="2"/>
      </tp>
      <tp t="s">
        <v>Soybean Oil (Globex), Mar 17</v>
        <stp/>
        <stp>ContractData</stp>
        <stp>ZLE??13</stp>
        <stp>LongDescription</stp>
        <tr r="B20" s="2"/>
      </tp>
      <tp t="s">
        <v>Soybean Oil (Globex), Oct 16</v>
        <stp/>
        <stp>ContractData</stp>
        <stp>ZLE??10</stp>
        <stp>LongDescription</stp>
        <tr r="B16" s="2"/>
      </tp>
      <tp t="s">
        <v>Soybean Oil (Globex), Dec 16</v>
        <stp/>
        <stp>ContractData</stp>
        <stp>ZLE??11</stp>
        <stp>LongDescription</stp>
        <tr r="B17" s="2"/>
      </tp>
      <tp t="s">
        <v>Soybean Oil (Globex), Aug 17</v>
        <stp/>
        <stp>ContractData</stp>
        <stp>ZLE??16</stp>
        <stp>LongDescription</stp>
        <tr r="B23" s="2"/>
      </tp>
      <tp t="s">
        <v>Soybean Oil (Globex), Sep 17</v>
        <stp/>
        <stp>ContractData</stp>
        <stp>ZLE??17</stp>
        <stp>LongDescription</stp>
        <tr r="B25" s="2"/>
      </tp>
      <tp t="s">
        <v>Soybean Oil (Globex), May 17</v>
        <stp/>
        <stp>ContractData</stp>
        <stp>ZLE??14</stp>
        <stp>LongDescription</stp>
        <tr r="B21" s="2"/>
      </tp>
      <tp t="s">
        <v>Soybean Oil (Globex), Jul 17</v>
        <stp/>
        <stp>ContractData</stp>
        <stp>ZLE??15</stp>
        <stp>LongDescription</stp>
        <tr r="B22" s="2"/>
      </tp>
      <tp t="s">
        <v>Soybean Oil (Globex), May 18</v>
        <stp/>
        <stp>ContractData</stp>
        <stp>ZLE??22</stp>
        <stp>LongDescription</stp>
        <tr r="B31" s="2"/>
      </tp>
      <tp t="s">
        <v>Soybean Oil (Globex), Jul 18</v>
        <stp/>
        <stp>ContractData</stp>
        <stp>ZLE??23</stp>
        <stp>LongDescription</stp>
        <tr r="B32" s="2"/>
      </tp>
      <tp t="s">
        <v>Soybean Oil (Globex), Jan 18</v>
        <stp/>
        <stp>ContractData</stp>
        <stp>ZLE??20</stp>
        <stp>LongDescription</stp>
        <tr r="B28" s="2"/>
      </tp>
      <tp t="s">
        <v>Soybean Meal (Globex), May 19</v>
        <stp/>
        <stp>ContractData</stp>
        <stp>ZME??30</stp>
        <stp>LongDescription</stp>
        <tr r="B41" s="3"/>
      </tp>
      <tp t="s">
        <v>Soybean Oil (Globex), Mar 18</v>
        <stp/>
        <stp>ContractData</stp>
        <stp>ZLE??21</stp>
        <stp>LongDescription</stp>
        <tr r="B30" s="2"/>
      </tp>
      <tp t="s">
        <v>Soybean Oil (Globex), Oct 18</v>
        <stp/>
        <stp>ContractData</stp>
        <stp>ZLE??26</stp>
        <stp>LongDescription</stp>
        <tr r="B36" s="2"/>
      </tp>
      <tp t="s">
        <v>Soybean Oil (Globex), Aug 18</v>
        <stp/>
        <stp>ContractData</stp>
        <stp>ZLE??24</stp>
        <stp>LongDescription</stp>
        <tr r="B33" s="2"/>
      </tp>
      <tp t="s">
        <v>Soybean Oil (Globex), Sep 18</v>
        <stp/>
        <stp>ContractData</stp>
        <stp>ZLE??25</stp>
        <stp>LongDescription</stp>
        <tr r="B35" s="2"/>
      </tp>
      <tp t="s">
        <v>Soybean Meal (Globex), Jan 19</v>
        <stp/>
        <stp>ContractData</stp>
        <stp>ZME??28</stp>
        <stp>LongDescription</stp>
        <tr r="B38" s="3"/>
      </tp>
      <tp t="s">
        <v>Soybean Meal (Globex), Mar 19</v>
        <stp/>
        <stp>ContractData</stp>
        <stp>ZME??29</stp>
        <stp>LongDescription</stp>
        <tr r="B40" s="3"/>
      </tp>
      <tp t="s">
        <v>Soybean Meal (Globex), May 18</v>
        <stp/>
        <stp>ContractData</stp>
        <stp>ZME??22</stp>
        <stp>LongDescription</stp>
        <tr r="B31" s="3"/>
      </tp>
      <tp t="s">
        <v>Soybean Meal (Globex), Jul 18</v>
        <stp/>
        <stp>ContractData</stp>
        <stp>ZME??23</stp>
        <stp>LongDescription</stp>
        <tr r="B32" s="3"/>
      </tp>
      <tp t="s">
        <v>Soybean Meal (Globex), Jan 18</v>
        <stp/>
        <stp>ContractData</stp>
        <stp>ZME??20</stp>
        <stp>LongDescription</stp>
        <tr r="B28" s="3"/>
      </tp>
      <tp t="s">
        <v>Soybean Meal (Globex), Mar 18</v>
        <stp/>
        <stp>ContractData</stp>
        <stp>ZME??21</stp>
        <stp>LongDescription</stp>
        <tr r="B30" s="3"/>
      </tp>
      <tp t="s">
        <v>Soybean Meal (Globex), Oct 18</v>
        <stp/>
        <stp>ContractData</stp>
        <stp>ZME??26</stp>
        <stp>LongDescription</stp>
        <tr r="B36" s="3"/>
      </tp>
      <tp t="s">
        <v>Soybean Meal (Globex), Dec 18</v>
        <stp/>
        <stp>ContractData</stp>
        <stp>ZME??27</stp>
        <stp>LongDescription</stp>
        <tr r="B37" s="3"/>
      </tp>
      <tp t="s">
        <v>Soybean Meal (Globex), Aug 18</v>
        <stp/>
        <stp>ContractData</stp>
        <stp>ZME??24</stp>
        <stp>LongDescription</stp>
        <tr r="B33" s="3"/>
      </tp>
      <tp t="s">
        <v>Soybean Meal (Globex), Sep 18</v>
        <stp/>
        <stp>ContractData</stp>
        <stp>ZME??25</stp>
        <stp>LongDescription</stp>
        <tr r="B35" s="3"/>
      </tp>
      <tp t="s">
        <v>Soybeans (Globex), Sep 18</v>
        <stp/>
        <stp>ContractData</stp>
        <stp>ZSE??22</stp>
        <stp>LongDescription</stp>
        <tr r="B31" s="1"/>
      </tp>
      <tp t="s">
        <v>Soybeans (Globex), Nov 18</v>
        <stp/>
        <stp>ContractData</stp>
        <stp>ZSE??23</stp>
        <stp>LongDescription</stp>
        <tr r="B32" s="1"/>
      </tp>
      <tp t="s">
        <v>Soybeans (Globex), Jul 18</v>
        <stp/>
        <stp>ContractData</stp>
        <stp>ZSE??20</stp>
        <stp>LongDescription</stp>
        <tr r="B28" s="1"/>
      </tp>
      <tp t="s">
        <v>Soybeans (Globex), Aug 18</v>
        <stp/>
        <stp>ContractData</stp>
        <stp>ZSE??21</stp>
        <stp>LongDescription</stp>
        <tr r="B30" s="1"/>
      </tp>
      <tp t="s">
        <v>Soybeans (Globex), Jan 19</v>
        <stp/>
        <stp>ContractData</stp>
        <stp>ZSE??24</stp>
        <stp>LongDescription</stp>
        <tr r="B33" s="1"/>
      </tp>
      <tp t="s">
        <v>Soybeans (Globex), Mar 18</v>
        <stp/>
        <stp>ContractData</stp>
        <stp>ZSE??18</stp>
        <stp>LongDescription</stp>
        <tr r="B26" s="1"/>
      </tp>
      <tp t="s">
        <v>Soybeans (Globex), May 18</v>
        <stp/>
        <stp>ContractData</stp>
        <stp>ZSE??19</stp>
        <stp>LongDescription</stp>
        <tr r="B27" s="1"/>
      </tp>
      <tp t="s">
        <v>Soybeans (Globex), May 17</v>
        <stp/>
        <stp>ContractData</stp>
        <stp>ZSE??12</stp>
        <stp>LongDescription</stp>
        <tr r="B18" s="1"/>
      </tp>
      <tp t="s">
        <v>Soybeans (Globex), Jul 17</v>
        <stp/>
        <stp>ContractData</stp>
        <stp>ZSE??13</stp>
        <stp>LongDescription</stp>
        <tr r="B20" s="1"/>
      </tp>
      <tp t="s">
        <v>Soybeans (Globex), Jan 17</v>
        <stp/>
        <stp>ContractData</stp>
        <stp>ZSE??10</stp>
        <stp>LongDescription</stp>
        <tr r="B16" s="1"/>
      </tp>
      <tp t="s">
        <v>Soybeans (Globex), Mar 17</v>
        <stp/>
        <stp>ContractData</stp>
        <stp>ZSE??11</stp>
        <stp>LongDescription</stp>
        <tr r="B17" s="1"/>
      </tp>
      <tp t="s">
        <v>Soybeans (Globex), Nov 17</v>
        <stp/>
        <stp>ContractData</stp>
        <stp>ZSE??16</stp>
        <stp>LongDescription</stp>
        <tr r="B23" s="1"/>
      </tp>
      <tp t="s">
        <v>Soybeans (Globex), Jan 18</v>
        <stp/>
        <stp>ContractData</stp>
        <stp>ZSE??17</stp>
        <stp>LongDescription</stp>
        <tr r="B25" s="1"/>
      </tp>
      <tp t="s">
        <v>Soybeans (Globex), Aug 17</v>
        <stp/>
        <stp>ContractData</stp>
        <stp>ZSE??14</stp>
        <stp>LongDescription</stp>
        <tr r="B21" s="1"/>
      </tp>
      <tp t="s">
        <v>Soybeans (Globex), Sep 17</v>
        <stp/>
        <stp>ContractData</stp>
        <stp>ZSE??15</stp>
        <stp>LongDescription</stp>
        <tr r="B22" s="1"/>
      </tp>
      <tp>
        <v>51371.75</v>
        <stp/>
        <stp>StudyData</stp>
        <stp>ZLE??3</stp>
        <stp>MA</stp>
        <stp>InputChoice=ContractVol,MAType=Sim,Period=12</stp>
        <stp>MA</stp>
        <stp/>
        <stp/>
        <stp>all</stp>
        <stp/>
        <stp/>
        <stp/>
        <stp>T</stp>
        <tr r="L8" s="2"/>
      </tp>
      <tp>
        <v>8609.4166666700003</v>
        <stp/>
        <stp>StudyData</stp>
        <stp>ZME??2</stp>
        <stp>MA</stp>
        <stp>InputChoice=ContractVol,MAType=Sim,Period=12</stp>
        <stp>MA</stp>
        <stp/>
        <stp/>
        <stp>all</stp>
        <stp/>
        <stp/>
        <stp/>
        <stp>T</stp>
        <tr r="L7" s="3"/>
      </tp>
      <tp>
        <v>4685.0833333299997</v>
        <stp/>
        <stp>StudyData</stp>
        <stp>ZLE??4</stp>
        <stp>MA</stp>
        <stp>InputChoice=ContractVol,MAType=Sim,Period=12</stp>
        <stp>MA</stp>
        <stp/>
        <stp/>
        <stp>all</stp>
        <stp/>
        <stp/>
        <stp/>
        <stp>T</stp>
        <tr r="L9" s="2"/>
      </tp>
      <tp>
        <v>5169.5833333299997</v>
        <stp/>
        <stp>StudyData</stp>
        <stp>ZME??5</stp>
        <stp>MA</stp>
        <stp>InputChoice=ContractVol,MAType=Sim,Period=12</stp>
        <stp>MA</stp>
        <stp/>
        <stp/>
        <stp>all</stp>
        <stp/>
        <stp/>
        <stp/>
        <stp>T</stp>
        <tr r="L10" s="3"/>
      </tp>
      <tp>
        <v>4161.8333333299997</v>
        <stp/>
        <stp>StudyData</stp>
        <stp>ZLE??5</stp>
        <stp>MA</stp>
        <stp>InputChoice=ContractVol,MAType=Sim,Period=12</stp>
        <stp>MA</stp>
        <stp/>
        <stp/>
        <stp>all</stp>
        <stp/>
        <stp/>
        <stp/>
        <stp>T</stp>
        <tr r="L10" s="2"/>
      </tp>
      <tp>
        <v>5739.3333333299997</v>
        <stp/>
        <stp>StudyData</stp>
        <stp>ZME??4</stp>
        <stp>MA</stp>
        <stp>InputChoice=ContractVol,MAType=Sim,Period=12</stp>
        <stp>MA</stp>
        <stp/>
        <stp/>
        <stp>all</stp>
        <stp/>
        <stp/>
        <stp/>
        <stp>T</stp>
        <tr r="L9" s="3"/>
      </tp>
      <tp>
        <v>2678.5833333300002</v>
        <stp/>
        <stp>StudyData</stp>
        <stp>ZLE??6</stp>
        <stp>MA</stp>
        <stp>InputChoice=ContractVol,MAType=Sim,Period=12</stp>
        <stp>MA</stp>
        <stp/>
        <stp/>
        <stp>all</stp>
        <stp/>
        <stp/>
        <stp/>
        <stp>T</stp>
        <tr r="L11" s="2"/>
      </tp>
      <tp>
        <v>2556</v>
        <stp/>
        <stp>StudyData</stp>
        <stp>ZME??7</stp>
        <stp>MA</stp>
        <stp>InputChoice=ContractVol,MAType=Sim,Period=12</stp>
        <stp>MA</stp>
        <stp/>
        <stp/>
        <stp>all</stp>
        <stp/>
        <stp/>
        <stp/>
        <stp>T</stp>
        <tr r="L12" s="3"/>
      </tp>
      <tp>
        <v>1576.08333333</v>
        <stp/>
        <stp>StudyData</stp>
        <stp>ZLE??7</stp>
        <stp>MA</stp>
        <stp>InputChoice=ContractVol,MAType=Sim,Period=12</stp>
        <stp>MA</stp>
        <stp/>
        <stp/>
        <stp>all</stp>
        <stp/>
        <stp/>
        <stp/>
        <stp>T</stp>
        <tr r="L12" s="2"/>
      </tp>
      <tp>
        <v>3949.4166666699998</v>
        <stp/>
        <stp>StudyData</stp>
        <stp>ZME??6</stp>
        <stp>MA</stp>
        <stp>InputChoice=ContractVol,MAType=Sim,Period=12</stp>
        <stp>MA</stp>
        <stp/>
        <stp/>
        <stp>all</stp>
        <stp/>
        <stp/>
        <stp/>
        <stp>T</stp>
        <tr r="L11" s="3"/>
      </tp>
      <tp>
        <v>0</v>
        <stp/>
        <stp>StudyData</stp>
        <stp>ZSE??23</stp>
        <stp>Vol</stp>
        <stp>VolType=Exchange,CoCType=Contract</stp>
        <stp>Vol</stp>
        <stp>30</stp>
        <stp>0</stp>
        <stp>ALL</stp>
        <stp/>
        <stp/>
        <stp>TRUE</stp>
        <stp>T</stp>
        <tr r="Y32" s="1"/>
        <tr r="Y32" s="1"/>
      </tp>
      <tp t="s">
        <v/>
        <stp/>
        <stp>StudyData</stp>
        <stp>ZSE??22</stp>
        <stp>Vol</stp>
        <stp>VolType=Exchange,CoCType=Contract</stp>
        <stp>Vol</stp>
        <stp>30</stp>
        <stp>0</stp>
        <stp>ALL</stp>
        <stp/>
        <stp/>
        <stp>TRUE</stp>
        <stp>T</stp>
        <tr r="Y31" s="1"/>
      </tp>
      <tp t="s">
        <v/>
        <stp/>
        <stp>StudyData</stp>
        <stp>ZSE??21</stp>
        <stp>Vol</stp>
        <stp>VolType=Exchange,CoCType=Contract</stp>
        <stp>Vol</stp>
        <stp>30</stp>
        <stp>0</stp>
        <stp>ALL</stp>
        <stp/>
        <stp/>
        <stp>TRUE</stp>
        <stp>T</stp>
        <tr r="Y30" s="1"/>
      </tp>
      <tp t="s">
        <v/>
        <stp/>
        <stp>StudyData</stp>
        <stp>ZSE??20</stp>
        <stp>Vol</stp>
        <stp>VolType=Exchange,CoCType=Contract</stp>
        <stp>Vol</stp>
        <stp>30</stp>
        <stp>0</stp>
        <stp>ALL</stp>
        <stp/>
        <stp/>
        <stp>TRUE</stp>
        <stp>T</stp>
        <tr r="Y28" s="1"/>
      </tp>
      <tp t="s">
        <v/>
        <stp/>
        <stp>StudyData</stp>
        <stp>ZSE??24</stp>
        <stp>Vol</stp>
        <stp>VolType=Exchange,CoCType=Contract</stp>
        <stp>Vol</stp>
        <stp>30</stp>
        <stp>0</stp>
        <stp>ALL</stp>
        <stp/>
        <stp/>
        <stp>TRUE</stp>
        <stp>T</stp>
        <tr r="Y33" s="1"/>
      </tp>
      <tp t="s">
        <v/>
        <stp/>
        <stp>StudyData</stp>
        <stp>ZSE??19</stp>
        <stp>Vol</stp>
        <stp>VolType=Exchange,CoCType=Contract</stp>
        <stp>Vol</stp>
        <stp>30</stp>
        <stp>0</stp>
        <stp>ALL</stp>
        <stp/>
        <stp/>
        <stp>TRUE</stp>
        <stp>T</stp>
        <tr r="Y27" s="1"/>
      </tp>
      <tp t="s">
        <v/>
        <stp/>
        <stp>StudyData</stp>
        <stp>ZSE??18</stp>
        <stp>Vol</stp>
        <stp>VolType=Exchange,CoCType=Contract</stp>
        <stp>Vol</stp>
        <stp>30</stp>
        <stp>0</stp>
        <stp>ALL</stp>
        <stp/>
        <stp/>
        <stp>TRUE</stp>
        <stp>T</stp>
        <tr r="Y26" s="1"/>
      </tp>
      <tp>
        <v>0</v>
        <stp/>
        <stp>StudyData</stp>
        <stp>ZSE??13</stp>
        <stp>Vol</stp>
        <stp>VolType=Exchange,CoCType=Contract</stp>
        <stp>Vol</stp>
        <stp>30</stp>
        <stp>0</stp>
        <stp>ALL</stp>
        <stp/>
        <stp/>
        <stp>TRUE</stp>
        <stp>T</stp>
        <tr r="Y20" s="1"/>
        <tr r="Y20" s="1"/>
      </tp>
      <tp>
        <v>0</v>
        <stp/>
        <stp>StudyData</stp>
        <stp>ZSE??12</stp>
        <stp>Vol</stp>
        <stp>VolType=Exchange,CoCType=Contract</stp>
        <stp>Vol</stp>
        <stp>30</stp>
        <stp>0</stp>
        <stp>ALL</stp>
        <stp/>
        <stp/>
        <stp>TRUE</stp>
        <stp>T</stp>
        <tr r="Y18" s="1"/>
        <tr r="Y18" s="1"/>
      </tp>
      <tp>
        <v>0</v>
        <stp/>
        <stp>StudyData</stp>
        <stp>ZSE??11</stp>
        <stp>Vol</stp>
        <stp>VolType=Exchange,CoCType=Contract</stp>
        <stp>Vol</stp>
        <stp>30</stp>
        <stp>0</stp>
        <stp>ALL</stp>
        <stp/>
        <stp/>
        <stp>TRUE</stp>
        <stp>T</stp>
        <tr r="Y17" s="1"/>
        <tr r="Y17" s="1"/>
      </tp>
      <tp>
        <v>0</v>
        <stp/>
        <stp>StudyData</stp>
        <stp>ZSE??10</stp>
        <stp>Vol</stp>
        <stp>VolType=Exchange,CoCType=Contract</stp>
        <stp>Vol</stp>
        <stp>30</stp>
        <stp>0</stp>
        <stp>ALL</stp>
        <stp/>
        <stp/>
        <stp>TRUE</stp>
        <stp>T</stp>
        <tr r="Y16" s="1"/>
        <tr r="Y16" s="1"/>
      </tp>
      <tp t="s">
        <v/>
        <stp/>
        <stp>StudyData</stp>
        <stp>ZSE??17</stp>
        <stp>Vol</stp>
        <stp>VolType=Exchange,CoCType=Contract</stp>
        <stp>Vol</stp>
        <stp>30</stp>
        <stp>0</stp>
        <stp>ALL</stp>
        <stp/>
        <stp/>
        <stp>TRUE</stp>
        <stp>T</stp>
        <tr r="Y25" s="1"/>
      </tp>
      <tp>
        <v>0</v>
        <stp/>
        <stp>StudyData</stp>
        <stp>ZSE??16</stp>
        <stp>Vol</stp>
        <stp>VolType=Exchange,CoCType=Contract</stp>
        <stp>Vol</stp>
        <stp>30</stp>
        <stp>0</stp>
        <stp>ALL</stp>
        <stp/>
        <stp/>
        <stp>TRUE</stp>
        <stp>T</stp>
        <tr r="Y23" s="1"/>
        <tr r="Y23" s="1"/>
      </tp>
      <tp t="s">
        <v/>
        <stp/>
        <stp>StudyData</stp>
        <stp>ZSE??15</stp>
        <stp>Vol</stp>
        <stp>VolType=Exchange,CoCType=Contract</stp>
        <stp>Vol</stp>
        <stp>30</stp>
        <stp>0</stp>
        <stp>ALL</stp>
        <stp/>
        <stp/>
        <stp>TRUE</stp>
        <stp>T</stp>
        <tr r="Y22" s="1"/>
      </tp>
      <tp>
        <v>0</v>
        <stp/>
        <stp>StudyData</stp>
        <stp>ZSE??14</stp>
        <stp>Vol</stp>
        <stp>VolType=Exchange,CoCType=Contract</stp>
        <stp>Vol</stp>
        <stp>30</stp>
        <stp>0</stp>
        <stp>ALL</stp>
        <stp/>
        <stp/>
        <stp>TRUE</stp>
        <stp>T</stp>
        <tr r="Y21" s="1"/>
        <tr r="Y21" s="1"/>
      </tp>
      <tp>
        <v>0</v>
        <stp/>
        <stp>StudyData</stp>
        <stp>ZLE??19</stp>
        <stp>Vol</stp>
        <stp>VolType=Exchange,CoCType=Contract</stp>
        <stp>Vol</stp>
        <stp>30</stp>
        <stp>0</stp>
        <stp>ALL</stp>
        <stp/>
        <stp/>
        <stp>TRUE</stp>
        <stp>T</stp>
        <tr r="Y27" s="2"/>
        <tr r="Y27" s="2"/>
      </tp>
      <tp t="s">
        <v/>
        <stp/>
        <stp>StudyData</stp>
        <stp>ZLE??18</stp>
        <stp>Vol</stp>
        <stp>VolType=Exchange,CoCType=Contract</stp>
        <stp>Vol</stp>
        <stp>30</stp>
        <stp>0</stp>
        <stp>ALL</stp>
        <stp/>
        <stp/>
        <stp>TRUE</stp>
        <stp>T</stp>
        <tr r="Y26" s="2"/>
      </tp>
      <tp>
        <v>0</v>
        <stp/>
        <stp>StudyData</stp>
        <stp>ZLE??13</stp>
        <stp>Vol</stp>
        <stp>VolType=Exchange,CoCType=Contract</stp>
        <stp>Vol</stp>
        <stp>30</stp>
        <stp>0</stp>
        <stp>ALL</stp>
        <stp/>
        <stp/>
        <stp>TRUE</stp>
        <stp>T</stp>
        <tr r="Y20" s="2"/>
        <tr r="Y20" s="2"/>
      </tp>
      <tp>
        <v>0</v>
        <stp/>
        <stp>StudyData</stp>
        <stp>ZLE??12</stp>
        <stp>Vol</stp>
        <stp>VolType=Exchange,CoCType=Contract</stp>
        <stp>Vol</stp>
        <stp>30</stp>
        <stp>0</stp>
        <stp>ALL</stp>
        <stp/>
        <stp/>
        <stp>TRUE</stp>
        <stp>T</stp>
        <tr r="Y18" s="2"/>
        <tr r="Y18" s="2"/>
      </tp>
      <tp>
        <v>0</v>
        <stp/>
        <stp>StudyData</stp>
        <stp>ZLE??11</stp>
        <stp>Vol</stp>
        <stp>VolType=Exchange,CoCType=Contract</stp>
        <stp>Vol</stp>
        <stp>30</stp>
        <stp>0</stp>
        <stp>ALL</stp>
        <stp/>
        <stp/>
        <stp>TRUE</stp>
        <stp>T</stp>
        <tr r="Y17" s="2"/>
        <tr r="Y17" s="2"/>
      </tp>
      <tp>
        <v>0</v>
        <stp/>
        <stp>StudyData</stp>
        <stp>ZLE??10</stp>
        <stp>Vol</stp>
        <stp>VolType=Exchange,CoCType=Contract</stp>
        <stp>Vol</stp>
        <stp>30</stp>
        <stp>0</stp>
        <stp>ALL</stp>
        <stp/>
        <stp/>
        <stp>TRUE</stp>
        <stp>T</stp>
        <tr r="Y16" s="2"/>
        <tr r="Y16" s="2"/>
      </tp>
      <tp t="s">
        <v/>
        <stp/>
        <stp>StudyData</stp>
        <stp>ZLE??17</stp>
        <stp>Vol</stp>
        <stp>VolType=Exchange,CoCType=Contract</stp>
        <stp>Vol</stp>
        <stp>30</stp>
        <stp>0</stp>
        <stp>ALL</stp>
        <stp/>
        <stp/>
        <stp>TRUE</stp>
        <stp>T</stp>
        <tr r="Y25" s="2"/>
      </tp>
      <tp t="s">
        <v/>
        <stp/>
        <stp>StudyData</stp>
        <stp>ZLE??16</stp>
        <stp>Vol</stp>
        <stp>VolType=Exchange,CoCType=Contract</stp>
        <stp>Vol</stp>
        <stp>30</stp>
        <stp>0</stp>
        <stp>ALL</stp>
        <stp/>
        <stp/>
        <stp>TRUE</stp>
        <stp>T</stp>
        <tr r="Y23" s="2"/>
      </tp>
      <tp>
        <v>0</v>
        <stp/>
        <stp>StudyData</stp>
        <stp>ZLE??15</stp>
        <stp>Vol</stp>
        <stp>VolType=Exchange,CoCType=Contract</stp>
        <stp>Vol</stp>
        <stp>30</stp>
        <stp>0</stp>
        <stp>ALL</stp>
        <stp/>
        <stp/>
        <stp>TRUE</stp>
        <stp>T</stp>
        <tr r="Y22" s="2"/>
        <tr r="Y22" s="2"/>
      </tp>
      <tp>
        <v>0</v>
        <stp/>
        <stp>StudyData</stp>
        <stp>ZLE??14</stp>
        <stp>Vol</stp>
        <stp>VolType=Exchange,CoCType=Contract</stp>
        <stp>Vol</stp>
        <stp>30</stp>
        <stp>0</stp>
        <stp>ALL</stp>
        <stp/>
        <stp/>
        <stp>TRUE</stp>
        <stp>T</stp>
        <tr r="Y21" s="2"/>
        <tr r="Y21" s="2"/>
      </tp>
      <tp>
        <v>0</v>
        <stp/>
        <stp>StudyData</stp>
        <stp>ZME??19</stp>
        <stp>Vol</stp>
        <stp>VolType=Exchange,CoCType=Contract</stp>
        <stp>Vol</stp>
        <stp>30</stp>
        <stp>0</stp>
        <stp>ALL</stp>
        <stp/>
        <stp/>
        <stp>TRUE</stp>
        <stp>T</stp>
        <tr r="Y27" s="3"/>
        <tr r="Y27" s="3"/>
      </tp>
      <tp>
        <v>0</v>
        <stp/>
        <stp>StudyData</stp>
        <stp>ZME??18</stp>
        <stp>Vol</stp>
        <stp>VolType=Exchange,CoCType=Contract</stp>
        <stp>Vol</stp>
        <stp>30</stp>
        <stp>0</stp>
        <stp>ALL</stp>
        <stp/>
        <stp/>
        <stp>TRUE</stp>
        <stp>T</stp>
        <tr r="Y26" s="3"/>
        <tr r="Y26" s="3"/>
      </tp>
      <tp>
        <v>0</v>
        <stp/>
        <stp>StudyData</stp>
        <stp>ZME??13</stp>
        <stp>Vol</stp>
        <stp>VolType=Exchange,CoCType=Contract</stp>
        <stp>Vol</stp>
        <stp>30</stp>
        <stp>0</stp>
        <stp>ALL</stp>
        <stp/>
        <stp/>
        <stp>TRUE</stp>
        <stp>T</stp>
        <tr r="Y20" s="3"/>
        <tr r="Y20" s="3"/>
      </tp>
      <tp>
        <v>0</v>
        <stp/>
        <stp>StudyData</stp>
        <stp>ZME??12</stp>
        <stp>Vol</stp>
        <stp>VolType=Exchange,CoCType=Contract</stp>
        <stp>Vol</stp>
        <stp>30</stp>
        <stp>0</stp>
        <stp>ALL</stp>
        <stp/>
        <stp/>
        <stp>TRUE</stp>
        <stp>T</stp>
        <tr r="Y18" s="3"/>
        <tr r="Y18" s="3"/>
      </tp>
      <tp>
        <v>1</v>
        <stp/>
        <stp>StudyData</stp>
        <stp>ZME??11</stp>
        <stp>Vol</stp>
        <stp>VolType=Exchange,CoCType=Contract</stp>
        <stp>Vol</stp>
        <stp>30</stp>
        <stp>0</stp>
        <stp>ALL</stp>
        <stp/>
        <stp/>
        <stp>TRUE</stp>
        <stp>T</stp>
        <tr r="Y17" s="3"/>
        <tr r="Y17" s="3"/>
      </tp>
      <tp>
        <v>1</v>
        <stp/>
        <stp>StudyData</stp>
        <stp>ZME??10</stp>
        <stp>Vol</stp>
        <stp>VolType=Exchange,CoCType=Contract</stp>
        <stp>Vol</stp>
        <stp>30</stp>
        <stp>0</stp>
        <stp>ALL</stp>
        <stp/>
        <stp/>
        <stp>TRUE</stp>
        <stp>T</stp>
        <tr r="Y16" s="3"/>
        <tr r="Y16" s="3"/>
      </tp>
      <tp>
        <v>0</v>
        <stp/>
        <stp>StudyData</stp>
        <stp>ZME??17</stp>
        <stp>Vol</stp>
        <stp>VolType=Exchange,CoCType=Contract</stp>
        <stp>Vol</stp>
        <stp>30</stp>
        <stp>0</stp>
        <stp>ALL</stp>
        <stp/>
        <stp/>
        <stp>TRUE</stp>
        <stp>T</stp>
        <tr r="Y25" s="3"/>
        <tr r="Y25" s="3"/>
      </tp>
      <tp>
        <v>0</v>
        <stp/>
        <stp>StudyData</stp>
        <stp>ZME??16</stp>
        <stp>Vol</stp>
        <stp>VolType=Exchange,CoCType=Contract</stp>
        <stp>Vol</stp>
        <stp>30</stp>
        <stp>0</stp>
        <stp>ALL</stp>
        <stp/>
        <stp/>
        <stp>TRUE</stp>
        <stp>T</stp>
        <tr r="Y23" s="3"/>
        <tr r="Y23" s="3"/>
      </tp>
      <tp>
        <v>0</v>
        <stp/>
        <stp>StudyData</stp>
        <stp>ZME??15</stp>
        <stp>Vol</stp>
        <stp>VolType=Exchange,CoCType=Contract</stp>
        <stp>Vol</stp>
        <stp>30</stp>
        <stp>0</stp>
        <stp>ALL</stp>
        <stp/>
        <stp/>
        <stp>TRUE</stp>
        <stp>T</stp>
        <tr r="Y22" s="3"/>
        <tr r="Y22" s="3"/>
      </tp>
      <tp>
        <v>0</v>
        <stp/>
        <stp>StudyData</stp>
        <stp>ZME??14</stp>
        <stp>Vol</stp>
        <stp>VolType=Exchange,CoCType=Contract</stp>
        <stp>Vol</stp>
        <stp>30</stp>
        <stp>0</stp>
        <stp>ALL</stp>
        <stp/>
        <stp/>
        <stp>TRUE</stp>
        <stp>T</stp>
        <tr r="Y21" s="3"/>
        <tr r="Y21" s="3"/>
      </tp>
      <tp t="s">
        <v/>
        <stp/>
        <stp>StudyData</stp>
        <stp>ZME??29</stp>
        <stp>Vol</stp>
        <stp>VolType=Exchange,CoCType=Contract</stp>
        <stp>Vol</stp>
        <stp>30</stp>
        <stp>0</stp>
        <stp>ALL</stp>
        <stp/>
        <stp/>
        <stp>TRUE</stp>
        <stp>T</stp>
        <tr r="Y40" s="3"/>
      </tp>
      <tp t="s">
        <v/>
        <stp/>
        <stp>StudyData</stp>
        <stp>ZME??28</stp>
        <stp>Vol</stp>
        <stp>VolType=Exchange,CoCType=Contract</stp>
        <stp>Vol</stp>
        <stp>30</stp>
        <stp>0</stp>
        <stp>ALL</stp>
        <stp/>
        <stp/>
        <stp>TRUE</stp>
        <stp>T</stp>
        <tr r="Y38" s="3"/>
      </tp>
      <tp t="s">
        <v/>
        <stp/>
        <stp>StudyData</stp>
        <stp>ZME??23</stp>
        <stp>Vol</stp>
        <stp>VolType=Exchange,CoCType=Contract</stp>
        <stp>Vol</stp>
        <stp>30</stp>
        <stp>0</stp>
        <stp>ALL</stp>
        <stp/>
        <stp/>
        <stp>TRUE</stp>
        <stp>T</stp>
        <tr r="Y32" s="3"/>
      </tp>
      <tp t="s">
        <v/>
        <stp/>
        <stp>StudyData</stp>
        <stp>ZME??22</stp>
        <stp>Vol</stp>
        <stp>VolType=Exchange,CoCType=Contract</stp>
        <stp>Vol</stp>
        <stp>30</stp>
        <stp>0</stp>
        <stp>ALL</stp>
        <stp/>
        <stp/>
        <stp>TRUE</stp>
        <stp>T</stp>
        <tr r="Y31" s="3"/>
      </tp>
      <tp t="s">
        <v/>
        <stp/>
        <stp>StudyData</stp>
        <stp>ZME??21</stp>
        <stp>Vol</stp>
        <stp>VolType=Exchange,CoCType=Contract</stp>
        <stp>Vol</stp>
        <stp>30</stp>
        <stp>0</stp>
        <stp>ALL</stp>
        <stp/>
        <stp/>
        <stp>TRUE</stp>
        <stp>T</stp>
        <tr r="Y30" s="3"/>
      </tp>
      <tp t="s">
        <v/>
        <stp/>
        <stp>StudyData</stp>
        <stp>ZME??20</stp>
        <stp>Vol</stp>
        <stp>VolType=Exchange,CoCType=Contract</stp>
        <stp>Vol</stp>
        <stp>30</stp>
        <stp>0</stp>
        <stp>ALL</stp>
        <stp/>
        <stp/>
        <stp>TRUE</stp>
        <stp>T</stp>
        <tr r="Y28" s="3"/>
      </tp>
      <tp t="s">
        <v/>
        <stp/>
        <stp>StudyData</stp>
        <stp>ZME??27</stp>
        <stp>Vol</stp>
        <stp>VolType=Exchange,CoCType=Contract</stp>
        <stp>Vol</stp>
        <stp>30</stp>
        <stp>0</stp>
        <stp>ALL</stp>
        <stp/>
        <stp/>
        <stp>TRUE</stp>
        <stp>T</stp>
        <tr r="Y37" s="3"/>
      </tp>
      <tp t="s">
        <v/>
        <stp/>
        <stp>StudyData</stp>
        <stp>ZME??26</stp>
        <stp>Vol</stp>
        <stp>VolType=Exchange,CoCType=Contract</stp>
        <stp>Vol</stp>
        <stp>30</stp>
        <stp>0</stp>
        <stp>ALL</stp>
        <stp/>
        <stp/>
        <stp>TRUE</stp>
        <stp>T</stp>
        <tr r="Y36" s="3"/>
      </tp>
      <tp t="s">
        <v/>
        <stp/>
        <stp>StudyData</stp>
        <stp>ZME??25</stp>
        <stp>Vol</stp>
        <stp>VolType=Exchange,CoCType=Contract</stp>
        <stp>Vol</stp>
        <stp>30</stp>
        <stp>0</stp>
        <stp>ALL</stp>
        <stp/>
        <stp/>
        <stp>TRUE</stp>
        <stp>T</stp>
        <tr r="Y35" s="3"/>
      </tp>
      <tp t="s">
        <v/>
        <stp/>
        <stp>StudyData</stp>
        <stp>ZME??24</stp>
        <stp>Vol</stp>
        <stp>VolType=Exchange,CoCType=Contract</stp>
        <stp>Vol</stp>
        <stp>30</stp>
        <stp>0</stp>
        <stp>ALL</stp>
        <stp/>
        <stp/>
        <stp>TRUE</stp>
        <stp>T</stp>
        <tr r="Y33" s="3"/>
      </tp>
      <tp t="s">
        <v/>
        <stp/>
        <stp>StudyData</stp>
        <stp>ZLE??23</stp>
        <stp>Vol</stp>
        <stp>VolType=Exchange,CoCType=Contract</stp>
        <stp>Vol</stp>
        <stp>30</stp>
        <stp>0</stp>
        <stp>ALL</stp>
        <stp/>
        <stp/>
        <stp>TRUE</stp>
        <stp>T</stp>
        <tr r="Y32" s="2"/>
      </tp>
      <tp t="s">
        <v/>
        <stp/>
        <stp>StudyData</stp>
        <stp>ZLE??22</stp>
        <stp>Vol</stp>
        <stp>VolType=Exchange,CoCType=Contract</stp>
        <stp>Vol</stp>
        <stp>30</stp>
        <stp>0</stp>
        <stp>ALL</stp>
        <stp/>
        <stp/>
        <stp>TRUE</stp>
        <stp>T</stp>
        <tr r="Y31" s="2"/>
      </tp>
      <tp t="s">
        <v/>
        <stp/>
        <stp>StudyData</stp>
        <stp>ZLE??21</stp>
        <stp>Vol</stp>
        <stp>VolType=Exchange,CoCType=Contract</stp>
        <stp>Vol</stp>
        <stp>30</stp>
        <stp>0</stp>
        <stp>ALL</stp>
        <stp/>
        <stp/>
        <stp>TRUE</stp>
        <stp>T</stp>
        <tr r="Y30" s="2"/>
      </tp>
      <tp t="s">
        <v/>
        <stp/>
        <stp>StudyData</stp>
        <stp>ZLE??20</stp>
        <stp>Vol</stp>
        <stp>VolType=Exchange,CoCType=Contract</stp>
        <stp>Vol</stp>
        <stp>30</stp>
        <stp>0</stp>
        <stp>ALL</stp>
        <stp/>
        <stp/>
        <stp>TRUE</stp>
        <stp>T</stp>
        <tr r="Y28" s="2"/>
      </tp>
      <tp t="s">
        <v/>
        <stp/>
        <stp>StudyData</stp>
        <stp>ZME??30</stp>
        <stp>Vol</stp>
        <stp>VolType=Exchange,CoCType=Contract</stp>
        <stp>Vol</stp>
        <stp>30</stp>
        <stp>0</stp>
        <stp>ALL</stp>
        <stp/>
        <stp/>
        <stp>TRUE</stp>
        <stp>T</stp>
        <tr r="Y41" s="3"/>
      </tp>
      <tp t="s">
        <v/>
        <stp/>
        <stp>StudyData</stp>
        <stp>ZLE??26</stp>
        <stp>Vol</stp>
        <stp>VolType=Exchange,CoCType=Contract</stp>
        <stp>Vol</stp>
        <stp>30</stp>
        <stp>0</stp>
        <stp>ALL</stp>
        <stp/>
        <stp/>
        <stp>TRUE</stp>
        <stp>T</stp>
        <tr r="Y36" s="2"/>
      </tp>
      <tp t="s">
        <v/>
        <stp/>
        <stp>StudyData</stp>
        <stp>ZLE??25</stp>
        <stp>Vol</stp>
        <stp>VolType=Exchange,CoCType=Contract</stp>
        <stp>Vol</stp>
        <stp>30</stp>
        <stp>0</stp>
        <stp>ALL</stp>
        <stp/>
        <stp/>
        <stp>TRUE</stp>
        <stp>T</stp>
        <tr r="Y35" s="2"/>
      </tp>
      <tp t="s">
        <v/>
        <stp/>
        <stp>StudyData</stp>
        <stp>ZLE??24</stp>
        <stp>Vol</stp>
        <stp>VolType=Exchange,CoCType=Contract</stp>
        <stp>Vol</stp>
        <stp>30</stp>
        <stp>0</stp>
        <stp>ALL</stp>
        <stp/>
        <stp/>
        <stp>TRUE</stp>
        <stp>T</stp>
        <tr r="Y33" s="2"/>
      </tp>
      <tp>
        <v>1</v>
        <stp/>
        <stp>StudyData</stp>
        <stp>Vol(ZLE??10) when (LocalDay(ZLE??10)=14 and LocalHour(ZLE??10)=10 and LocalMinute(ZLE??10)=0)</stp>
        <stp>Bar</stp>
        <stp/>
        <stp>Vol</stp>
        <stp>30</stp>
        <stp>0</stp>
        <tr r="Z16" s="2"/>
      </tp>
      <tp>
        <v>97</v>
        <stp/>
        <stp>StudyData</stp>
        <stp>Vol(ZLE??11) when (LocalDay(ZLE??11)=14 and LocalHour(ZLE??11)=10 and LocalMinute(ZLE??11)=0)</stp>
        <stp>Bar</stp>
        <stp/>
        <stp>Vol</stp>
        <stp>30</stp>
        <stp>0</stp>
        <tr r="Z17" s="2"/>
      </tp>
      <tp>
        <v>4</v>
        <stp/>
        <stp>StudyData</stp>
        <stp>Vol(ZLE??12) when (LocalDay(ZLE??12)=14 and LocalHour(ZLE??12)=10 and LocalMinute(ZLE??12)=0)</stp>
        <stp>Bar</stp>
        <stp/>
        <stp>Vol</stp>
        <stp>30</stp>
        <stp>0</stp>
        <tr r="Z18" s="2"/>
      </tp>
      <tp>
        <v>26</v>
        <stp/>
        <stp>StudyData</stp>
        <stp>Vol(ZLE??13) when (LocalDay(ZLE??13)=14 and LocalHour(ZLE??13)=10 and LocalMinute(ZLE??13)=0)</stp>
        <stp>Bar</stp>
        <stp/>
        <stp>Vol</stp>
        <stp>30</stp>
        <stp>0</stp>
        <tr r="Z20" s="2"/>
      </tp>
      <tp>
        <v>9</v>
        <stp/>
        <stp>StudyData</stp>
        <stp>Vol(ZLE??14) when (LocalDay(ZLE??14)=14 and LocalHour(ZLE??14)=10 and LocalMinute(ZLE??14)=0)</stp>
        <stp>Bar</stp>
        <stp/>
        <stp>Vol</stp>
        <stp>30</stp>
        <stp>0</stp>
        <tr r="Z21" s="2"/>
      </tp>
      <tp>
        <v>10</v>
        <stp/>
        <stp>StudyData</stp>
        <stp>Vol(ZLE??15) when (LocalDay(ZLE??15)=14 and LocalHour(ZLE??15)=10 and LocalMinute(ZLE??15)=0)</stp>
        <stp>Bar</stp>
        <stp/>
        <stp>Vol</stp>
        <stp>30</stp>
        <stp>0</stp>
        <tr r="Z22" s="2"/>
      </tp>
      <tp>
        <v>0</v>
        <stp/>
        <stp>StudyData</stp>
        <stp>Vol(ZLE??16) when (LocalDay(ZLE??16)=14 and LocalHour(ZLE??16)=10 and LocalMinute(ZLE??16)=0)</stp>
        <stp>Bar</stp>
        <stp/>
        <stp>Vol</stp>
        <stp>30</stp>
        <stp>0</stp>
        <tr r="Z23" s="2"/>
      </tp>
      <tp>
        <v>0</v>
        <stp/>
        <stp>StudyData</stp>
        <stp>Vol(ZLE??17) when (LocalDay(ZLE??17)=14 and LocalHour(ZLE??17)=10 and LocalMinute(ZLE??17)=0)</stp>
        <stp>Bar</stp>
        <stp/>
        <stp>Vol</stp>
        <stp>30</stp>
        <stp>0</stp>
        <tr r="Z25" s="2"/>
      </tp>
      <tp>
        <v>0</v>
        <stp/>
        <stp>StudyData</stp>
        <stp>Vol(ZLE??18) when (LocalDay(ZLE??18)=14 and LocalHour(ZLE??18)=10 and LocalMinute(ZLE??18)=0)</stp>
        <stp>Bar</stp>
        <stp/>
        <stp>Vol</stp>
        <stp>30</stp>
        <stp>0</stp>
        <tr r="Z26" s="2"/>
      </tp>
      <tp>
        <v>0</v>
        <stp/>
        <stp>StudyData</stp>
        <stp>Vol(ZLE??19) when (LocalDay(ZLE??19)=14 and LocalHour(ZLE??19)=10 and LocalMinute(ZLE??19)=0)</stp>
        <stp>Bar</stp>
        <stp/>
        <stp>Vol</stp>
        <stp>30</stp>
        <stp>0</stp>
        <tr r="Z27" s="2"/>
      </tp>
      <tp t="s">
        <v/>
        <stp/>
        <stp>StudyData</stp>
        <stp>Vol(ZLE??20) when (LocalDay(ZLE??20)=14 and LocalHour(ZLE??20)=10 and LocalMinute(ZLE??20)=0)</stp>
        <stp>Bar</stp>
        <stp/>
        <stp>Vol</stp>
        <stp>30</stp>
        <stp>0</stp>
        <tr r="Z28" s="2"/>
      </tp>
      <tp t="s">
        <v/>
        <stp/>
        <stp>StudyData</stp>
        <stp>Vol(ZLE??21) when (LocalDay(ZLE??21)=14 and LocalHour(ZLE??21)=10 and LocalMinute(ZLE??21)=0)</stp>
        <stp>Bar</stp>
        <stp/>
        <stp>Vol</stp>
        <stp>30</stp>
        <stp>0</stp>
        <tr r="Z30" s="2"/>
      </tp>
      <tp t="s">
        <v/>
        <stp/>
        <stp>StudyData</stp>
        <stp>Vol(ZLE??22) when (LocalDay(ZLE??22)=14 and LocalHour(ZLE??22)=10 and LocalMinute(ZLE??22)=0)</stp>
        <stp>Bar</stp>
        <stp/>
        <stp>Vol</stp>
        <stp>30</stp>
        <stp>0</stp>
        <tr r="Z31" s="2"/>
      </tp>
      <tp>
        <v>0</v>
        <stp/>
        <stp>StudyData</stp>
        <stp>Vol(ZLE??23) when (LocalDay(ZLE??23)=14 and LocalHour(ZLE??23)=10 and LocalMinute(ZLE??23)=0)</stp>
        <stp>Bar</stp>
        <stp/>
        <stp>Vol</stp>
        <stp>30</stp>
        <stp>0</stp>
        <tr r="Z32" s="2"/>
      </tp>
      <tp t="s">
        <v/>
        <stp/>
        <stp>StudyData</stp>
        <stp>Vol(ZLE??24) when (LocalDay(ZLE??24)=14 and LocalHour(ZLE??24)=10 and LocalMinute(ZLE??24)=0)</stp>
        <stp>Bar</stp>
        <stp/>
        <stp>Vol</stp>
        <stp>30</stp>
        <stp>0</stp>
        <tr r="Z33" s="2"/>
      </tp>
      <tp t="s">
        <v/>
        <stp/>
        <stp>StudyData</stp>
        <stp>Vol(ZLE??25) when (LocalDay(ZLE??25)=14 and LocalHour(ZLE??25)=10 and LocalMinute(ZLE??25)=0)</stp>
        <stp>Bar</stp>
        <stp/>
        <stp>Vol</stp>
        <stp>30</stp>
        <stp>0</stp>
        <tr r="Z35" s="2"/>
      </tp>
      <tp t="s">
        <v/>
        <stp/>
        <stp>StudyData</stp>
        <stp>Vol(ZLE??26) when (LocalDay(ZLE??26)=14 and LocalHour(ZLE??26)=10 and LocalMinute(ZLE??26)=0)</stp>
        <stp>Bar</stp>
        <stp/>
        <stp>Vol</stp>
        <stp>30</stp>
        <stp>0</stp>
        <tr r="Z36" s="2"/>
      </tp>
      <tp>
        <v>14</v>
        <stp/>
        <stp>StudyData</stp>
        <stp>Vol(ZME??10) when (LocalDay(ZME??10)=14 and LocalHour(ZME??10)=10 and LocalMinute(ZME??10)=0)</stp>
        <stp>Bar</stp>
        <stp/>
        <stp>Vol</stp>
        <stp>30</stp>
        <stp>0</stp>
        <tr r="Z16" s="3"/>
      </tp>
      <tp>
        <v>27</v>
        <stp/>
        <stp>StudyData</stp>
        <stp>Vol(ZME??11) when (LocalDay(ZME??11)=14 and LocalHour(ZME??11)=10 and LocalMinute(ZME??11)=0)</stp>
        <stp>Bar</stp>
        <stp/>
        <stp>Vol</stp>
        <stp>30</stp>
        <stp>0</stp>
        <tr r="Z17" s="3"/>
      </tp>
      <tp>
        <v>0</v>
        <stp/>
        <stp>StudyData</stp>
        <stp>Vol(ZME??12) when (LocalDay(ZME??12)=14 and LocalHour(ZME??12)=10 and LocalMinute(ZME??12)=0)</stp>
        <stp>Bar</stp>
        <stp/>
        <stp>Vol</stp>
        <stp>30</stp>
        <stp>0</stp>
        <tr r="Z18" s="3"/>
      </tp>
      <tp>
        <v>0</v>
        <stp/>
        <stp>StudyData</stp>
        <stp>Vol(ZME??13) when (LocalDay(ZME??13)=14 and LocalHour(ZME??13)=10 and LocalMinute(ZME??13)=0)</stp>
        <stp>Bar</stp>
        <stp/>
        <stp>Vol</stp>
        <stp>30</stp>
        <stp>0</stp>
        <tr r="Z20" s="3"/>
      </tp>
      <tp>
        <v>0</v>
        <stp/>
        <stp>StudyData</stp>
        <stp>Vol(ZME??14) when (LocalDay(ZME??14)=14 and LocalHour(ZME??14)=10 and LocalMinute(ZME??14)=0)</stp>
        <stp>Bar</stp>
        <stp/>
        <stp>Vol</stp>
        <stp>30</stp>
        <stp>0</stp>
        <tr r="Z21" s="3"/>
      </tp>
      <tp>
        <v>0</v>
        <stp/>
        <stp>StudyData</stp>
        <stp>Vol(ZME??15) when (LocalDay(ZME??15)=14 and LocalHour(ZME??15)=10 and LocalMinute(ZME??15)=0)</stp>
        <stp>Bar</stp>
        <stp/>
        <stp>Vol</stp>
        <stp>30</stp>
        <stp>0</stp>
        <tr r="Z22" s="3"/>
      </tp>
      <tp>
        <v>0</v>
        <stp/>
        <stp>StudyData</stp>
        <stp>Vol(ZME??16) when (LocalDay(ZME??16)=14 and LocalHour(ZME??16)=10 and LocalMinute(ZME??16)=0)</stp>
        <stp>Bar</stp>
        <stp/>
        <stp>Vol</stp>
        <stp>30</stp>
        <stp>0</stp>
        <tr r="Z23" s="3"/>
      </tp>
      <tp>
        <v>0</v>
        <stp/>
        <stp>StudyData</stp>
        <stp>Vol(ZME??17) when (LocalDay(ZME??17)=14 and LocalHour(ZME??17)=10 and LocalMinute(ZME??17)=0)</stp>
        <stp>Bar</stp>
        <stp/>
        <stp>Vol</stp>
        <stp>30</stp>
        <stp>0</stp>
        <tr r="Z25" s="3"/>
      </tp>
      <tp>
        <v>0</v>
        <stp/>
        <stp>StudyData</stp>
        <stp>Vol(ZME??18) when (LocalDay(ZME??18)=14 and LocalHour(ZME??18)=10 and LocalMinute(ZME??18)=0)</stp>
        <stp>Bar</stp>
        <stp/>
        <stp>Vol</stp>
        <stp>30</stp>
        <stp>0</stp>
        <tr r="Z26" s="3"/>
      </tp>
      <tp>
        <v>10</v>
        <stp/>
        <stp>StudyData</stp>
        <stp>Vol(ZME??19) when (LocalDay(ZME??19)=14 and LocalHour(ZME??19)=10 and LocalMinute(ZME??19)=0)</stp>
        <stp>Bar</stp>
        <stp/>
        <stp>Vol</stp>
        <stp>30</stp>
        <stp>0</stp>
        <tr r="Z27" s="3"/>
      </tp>
      <tp t="s">
        <v/>
        <stp/>
        <stp>StudyData</stp>
        <stp>Vol(ZME??20) when (LocalDay(ZME??20)=14 and LocalHour(ZME??20)=10 and LocalMinute(ZME??20)=0)</stp>
        <stp>Bar</stp>
        <stp/>
        <stp>Vol</stp>
        <stp>30</stp>
        <stp>0</stp>
        <tr r="Z28" s="3"/>
      </tp>
      <tp t="s">
        <v/>
        <stp/>
        <stp>StudyData</stp>
        <stp>Vol(ZME??21) when (LocalDay(ZME??21)=14 and LocalHour(ZME??21)=10 and LocalMinute(ZME??21)=0)</stp>
        <stp>Bar</stp>
        <stp/>
        <stp>Vol</stp>
        <stp>30</stp>
        <stp>0</stp>
        <tr r="Z30" s="3"/>
      </tp>
      <tp t="s">
        <v/>
        <stp/>
        <stp>StudyData</stp>
        <stp>Vol(ZME??22) when (LocalDay(ZME??22)=14 and LocalHour(ZME??22)=10 and LocalMinute(ZME??22)=0)</stp>
        <stp>Bar</stp>
        <stp/>
        <stp>Vol</stp>
        <stp>30</stp>
        <stp>0</stp>
        <tr r="Z31" s="3"/>
      </tp>
      <tp>
        <v>0</v>
        <stp/>
        <stp>StudyData</stp>
        <stp>Vol(ZME??23) when (LocalDay(ZME??23)=14 and LocalHour(ZME??23)=10 and LocalMinute(ZME??23)=0)</stp>
        <stp>Bar</stp>
        <stp/>
        <stp>Vol</stp>
        <stp>30</stp>
        <stp>0</stp>
        <tr r="Z32" s="3"/>
      </tp>
      <tp t="s">
        <v/>
        <stp/>
        <stp>StudyData</stp>
        <stp>Vol(ZME??24) when (LocalDay(ZME??24)=14 and LocalHour(ZME??24)=10 and LocalMinute(ZME??24)=0)</stp>
        <stp>Bar</stp>
        <stp/>
        <stp>Vol</stp>
        <stp>30</stp>
        <stp>0</stp>
        <tr r="Z33" s="3"/>
      </tp>
      <tp t="s">
        <v/>
        <stp/>
        <stp>StudyData</stp>
        <stp>Vol(ZME??25) when (LocalDay(ZME??25)=14 and LocalHour(ZME??25)=10 and LocalMinute(ZME??25)=0)</stp>
        <stp>Bar</stp>
        <stp/>
        <stp>Vol</stp>
        <stp>30</stp>
        <stp>0</stp>
        <tr r="Z35" s="3"/>
      </tp>
      <tp>
        <v>0</v>
        <stp/>
        <stp>StudyData</stp>
        <stp>Vol(ZME??26) when (LocalDay(ZME??26)=14 and LocalHour(ZME??26)=10 and LocalMinute(ZME??26)=0)</stp>
        <stp>Bar</stp>
        <stp/>
        <stp>Vol</stp>
        <stp>30</stp>
        <stp>0</stp>
        <tr r="Z36" s="3"/>
      </tp>
      <tp>
        <v>0</v>
        <stp/>
        <stp>StudyData</stp>
        <stp>Vol(ZME??27) when (LocalDay(ZME??27)=14 and LocalHour(ZME??27)=10 and LocalMinute(ZME??27)=0)</stp>
        <stp>Bar</stp>
        <stp/>
        <stp>Vol</stp>
        <stp>30</stp>
        <stp>0</stp>
        <tr r="Z37" s="3"/>
      </tp>
      <tp t="s">
        <v/>
        <stp/>
        <stp>StudyData</stp>
        <stp>Vol(ZME??28) when (LocalDay(ZME??28)=14 and LocalHour(ZME??28)=10 and LocalMinute(ZME??28)=0)</stp>
        <stp>Bar</stp>
        <stp/>
        <stp>Vol</stp>
        <stp>30</stp>
        <stp>0</stp>
        <tr r="Z38" s="3"/>
      </tp>
      <tp t="s">
        <v/>
        <stp/>
        <stp>StudyData</stp>
        <stp>Vol(ZME??29) when (LocalDay(ZME??29)=14 and LocalHour(ZME??29)=10 and LocalMinute(ZME??29)=0)</stp>
        <stp>Bar</stp>
        <stp/>
        <stp>Vol</stp>
        <stp>30</stp>
        <stp>0</stp>
        <tr r="Z40" s="3"/>
      </tp>
      <tp t="s">
        <v/>
        <stp/>
        <stp>StudyData</stp>
        <stp>Vol(ZME??30) when (LocalDay(ZME??30)=14 and LocalHour(ZME??30)=10 and LocalMinute(ZME??30)=0)</stp>
        <stp>Bar</stp>
        <stp/>
        <stp>Vol</stp>
        <stp>30</stp>
        <stp>0</stp>
        <tr r="Z41" s="3"/>
      </tp>
      <tp>
        <v>1</v>
        <stp/>
        <stp>StudyData</stp>
        <stp>Vol(ZSE??10) when (LocalDay(ZSE??10)=14 and LocalHour(ZSE??10)=10 and LocalMinute(ZSE??10)=0)</stp>
        <stp>Bar</stp>
        <stp/>
        <stp>Vol</stp>
        <stp>30</stp>
        <stp>0</stp>
        <tr r="Z16" s="1"/>
      </tp>
      <tp>
        <v>1</v>
        <stp/>
        <stp>StudyData</stp>
        <stp>Vol(ZSE??11) when (LocalDay(ZSE??11)=14 and LocalHour(ZSE??11)=10 and LocalMinute(ZSE??11)=0)</stp>
        <stp>Bar</stp>
        <stp/>
        <stp>Vol</stp>
        <stp>30</stp>
        <stp>0</stp>
        <tr r="Z17" s="1"/>
      </tp>
      <tp>
        <v>8</v>
        <stp/>
        <stp>StudyData</stp>
        <stp>Vol(ZSE??12) when (LocalDay(ZSE??12)=14 and LocalHour(ZSE??12)=10 and LocalMinute(ZSE??12)=0)</stp>
        <stp>Bar</stp>
        <stp/>
        <stp>Vol</stp>
        <stp>30</stp>
        <stp>0</stp>
        <tr r="Z18" s="1"/>
      </tp>
      <tp>
        <v>5</v>
        <stp/>
        <stp>StudyData</stp>
        <stp>Vol(ZSE??13) when (LocalDay(ZSE??13)=14 and LocalHour(ZSE??13)=10 and LocalMinute(ZSE??13)=0)</stp>
        <stp>Bar</stp>
        <stp/>
        <stp>Vol</stp>
        <stp>30</stp>
        <stp>0</stp>
        <tr r="Z20" s="1"/>
      </tp>
      <tp>
        <v>4</v>
        <stp/>
        <stp>StudyData</stp>
        <stp>Vol(ZSE??14) when (LocalDay(ZSE??14)=14 and LocalHour(ZSE??14)=10 and LocalMinute(ZSE??14)=0)</stp>
        <stp>Bar</stp>
        <stp/>
        <stp>Vol</stp>
        <stp>30</stp>
        <stp>0</stp>
        <tr r="Z21" s="1"/>
      </tp>
      <tp>
        <v>4</v>
        <stp/>
        <stp>StudyData</stp>
        <stp>Vol(ZSE??15) when (LocalDay(ZSE??15)=14 and LocalHour(ZSE??15)=10 and LocalMinute(ZSE??15)=0)</stp>
        <stp>Bar</stp>
        <stp/>
        <stp>Vol</stp>
        <stp>30</stp>
        <stp>0</stp>
        <tr r="Z22" s="1"/>
      </tp>
      <tp>
        <v>2</v>
        <stp/>
        <stp>StudyData</stp>
        <stp>Vol(ZSE??16) when (LocalDay(ZSE??16)=14 and LocalHour(ZSE??16)=10 and LocalMinute(ZSE??16)=0)</stp>
        <stp>Bar</stp>
        <stp/>
        <stp>Vol</stp>
        <stp>30</stp>
        <stp>0</stp>
        <tr r="Z23" s="1"/>
      </tp>
      <tp t="s">
        <v/>
        <stp/>
        <stp>StudyData</stp>
        <stp>Vol(ZSE??17) when (LocalDay(ZSE??17)=14 and LocalHour(ZSE??17)=10 and LocalMinute(ZSE??17)=0)</stp>
        <stp>Bar</stp>
        <stp/>
        <stp>Vol</stp>
        <stp>30</stp>
        <stp>0</stp>
        <tr r="Z25" s="1"/>
      </tp>
      <tp t="s">
        <v/>
        <stp/>
        <stp>StudyData</stp>
        <stp>Vol(ZSE??18) when (LocalDay(ZSE??18)=14 and LocalHour(ZSE??18)=10 and LocalMinute(ZSE??18)=0)</stp>
        <stp>Bar</stp>
        <stp/>
        <stp>Vol</stp>
        <stp>30</stp>
        <stp>0</stp>
        <tr r="Z26" s="1"/>
      </tp>
      <tp t="s">
        <v/>
        <stp/>
        <stp>StudyData</stp>
        <stp>Vol(ZSE??19) when (LocalDay(ZSE??19)=14 and LocalHour(ZSE??19)=10 and LocalMinute(ZSE??19)=0)</stp>
        <stp>Bar</stp>
        <stp/>
        <stp>Vol</stp>
        <stp>30</stp>
        <stp>0</stp>
        <tr r="Z27" s="1"/>
      </tp>
      <tp>
        <v>0</v>
        <stp/>
        <stp>StudyData</stp>
        <stp>Vol(ZSE??20) when (LocalDay(ZSE??20)=14 and LocalHour(ZSE??20)=10 and LocalMinute(ZSE??20)=0)</stp>
        <stp>Bar</stp>
        <stp/>
        <stp>Vol</stp>
        <stp>30</stp>
        <stp>0</stp>
        <tr r="Z28" s="1"/>
      </tp>
      <tp t="s">
        <v/>
        <stp/>
        <stp>StudyData</stp>
        <stp>Vol(ZSE??21) when (LocalDay(ZSE??21)=14 and LocalHour(ZSE??21)=10 and LocalMinute(ZSE??21)=0)</stp>
        <stp>Bar</stp>
        <stp/>
        <stp>Vol</stp>
        <stp>30</stp>
        <stp>0</stp>
        <tr r="Z30" s="1"/>
      </tp>
      <tp t="s">
        <v/>
        <stp/>
        <stp>StudyData</stp>
        <stp>Vol(ZSE??22) when (LocalDay(ZSE??22)=14 and LocalHour(ZSE??22)=10 and LocalMinute(ZSE??22)=0)</stp>
        <stp>Bar</stp>
        <stp/>
        <stp>Vol</stp>
        <stp>30</stp>
        <stp>0</stp>
        <tr r="Z31" s="1"/>
      </tp>
      <tp>
        <v>0</v>
        <stp/>
        <stp>StudyData</stp>
        <stp>Vol(ZSE??23) when (LocalDay(ZSE??23)=14 and LocalHour(ZSE??23)=10 and LocalMinute(ZSE??23)=0)</stp>
        <stp>Bar</stp>
        <stp/>
        <stp>Vol</stp>
        <stp>30</stp>
        <stp>0</stp>
        <tr r="Z32" s="1"/>
      </tp>
      <tp t="s">
        <v/>
        <stp/>
        <stp>StudyData</stp>
        <stp>Vol(ZSE??24) when (LocalDay(ZSE??24)=14 and LocalHour(ZSE??24)=10 and LocalMinute(ZSE??24)=0)</stp>
        <stp>Bar</stp>
        <stp/>
        <stp>Vol</stp>
        <stp>30</stp>
        <stp>0</stp>
        <tr r="Z33" s="1"/>
      </tp>
      <tp>
        <v>43234</v>
        <stp/>
        <stp>ContractData</stp>
        <stp>ZSE??19</stp>
        <stp>ExpirationDate</stp>
        <stp/>
        <stp>D</stp>
        <tr r="F27" s="1"/>
      </tp>
      <tp>
        <v>43538</v>
        <stp/>
        <stp>ContractData</stp>
        <stp>ZME??29</stp>
        <stp>ExpirationDate</stp>
        <stp/>
        <stp>D</stp>
        <tr r="F40" s="3"/>
      </tp>
      <tp>
        <v>43083</v>
        <stp/>
        <stp>ContractData</stp>
        <stp>ZME??19</stp>
        <stp>ExpirationDate</stp>
        <stp/>
        <stp>D</stp>
        <tr r="F27" s="3"/>
      </tp>
      <tp>
        <v>43083</v>
        <stp/>
        <stp>ContractData</stp>
        <stp>ZLE??19</stp>
        <stp>ExpirationDate</stp>
        <stp/>
        <stp>D</stp>
        <tr r="F27" s="2"/>
      </tp>
      <tp>
        <v>43173</v>
        <stp/>
        <stp>ContractData</stp>
        <stp>ZSE??18</stp>
        <stp>ExpirationDate</stp>
        <stp/>
        <stp>D</stp>
        <tr r="F26" s="1"/>
      </tp>
      <tp>
        <v>43479</v>
        <stp/>
        <stp>ContractData</stp>
        <stp>ZME??28</stp>
        <stp>ExpirationDate</stp>
        <stp/>
        <stp>D</stp>
        <tr r="F38" s="3"/>
      </tp>
      <tp>
        <v>43021</v>
        <stp/>
        <stp>ContractData</stp>
        <stp>ZME??18</stp>
        <stp>ExpirationDate</stp>
        <stp/>
        <stp>D</stp>
        <tr r="F26" s="3"/>
      </tp>
      <tp>
        <v>43021</v>
        <stp/>
        <stp>ContractData</stp>
        <stp>ZLE??18</stp>
        <stp>ExpirationDate</stp>
        <stp/>
        <stp>D</stp>
        <tr r="F26" s="2"/>
      </tp>
      <tp>
        <v>42808</v>
        <stp/>
        <stp>ContractData</stp>
        <stp>ZSE??11</stp>
        <stp>ExpirationDate</stp>
        <stp/>
        <stp>D</stp>
        <tr r="F17" s="1"/>
      </tp>
      <tp>
        <v>43326</v>
        <stp/>
        <stp>ContractData</stp>
        <stp>ZSE??21</stp>
        <stp>ExpirationDate</stp>
        <stp/>
        <stp>D</stp>
        <tr r="F30" s="1"/>
      </tp>
      <tp>
        <v>43173</v>
        <stp/>
        <stp>ContractData</stp>
        <stp>ZLE??21</stp>
        <stp>ExpirationDate</stp>
        <stp/>
        <stp>D</stp>
        <tr r="F30" s="2"/>
      </tp>
      <tp>
        <v>43173</v>
        <stp/>
        <stp>ContractData</stp>
        <stp>ZME??21</stp>
        <stp>ExpirationDate</stp>
        <stp/>
        <stp>D</stp>
        <tr r="F30" s="3"/>
      </tp>
      <tp>
        <v>42718</v>
        <stp/>
        <stp>ContractData</stp>
        <stp>ZME??11</stp>
        <stp>ExpirationDate</stp>
        <stp/>
        <stp>D</stp>
        <tr r="F17" s="3"/>
      </tp>
      <tp>
        <v>42718</v>
        <stp/>
        <stp>ContractData</stp>
        <stp>ZLE??11</stp>
        <stp>ExpirationDate</stp>
        <stp/>
        <stp>D</stp>
        <tr r="F17" s="2"/>
      </tp>
      <tp>
        <v>22013</v>
        <stp/>
        <stp>StudyData</stp>
        <stp>(MA(ZLE??1,Period:=12,MAType:=Sim,InputChoice:=ContractVol) when LocalYear(ZLE??1)=2015 And (LocalMonth(ZLE??1)=8 And LocalDay(ZLE??1)=11 ))</stp>
        <stp>Bar</stp>
        <stp/>
        <stp>Close</stp>
        <stp>D</stp>
        <stp>0</stp>
        <stp>all</stp>
        <stp/>
        <stp/>
        <stp>False</stp>
        <stp/>
        <stp/>
        <tr r="P6" s="2"/>
      </tp>
      <tp>
        <v>8963</v>
        <stp/>
        <stp>StudyData</stp>
        <stp>(MA(ZLE??2,Period:=12,MAType:=Sim,InputChoice:=ContractVol) when LocalYear(ZLE??2)=2015 And (LocalMonth(ZLE??2)=8 And LocalDay(ZLE??2)=11 ))</stp>
        <stp>Bar</stp>
        <stp/>
        <stp>Close</stp>
        <stp>D</stp>
        <stp>0</stp>
        <stp>all</stp>
        <stp/>
        <stp/>
        <stp>False</stp>
        <stp/>
        <stp/>
        <tr r="P7" s="2"/>
      </tp>
      <tp>
        <v>47105</v>
        <stp/>
        <stp>StudyData</stp>
        <stp>(MA(ZLE??3,Period:=12,MAType:=Sim,InputChoice:=ContractVol) when LocalYear(ZLE??3)=2015 And (LocalMonth(ZLE??3)=8 And LocalDay(ZLE??3)=11 ))</stp>
        <stp>Bar</stp>
        <stp/>
        <stp>Close</stp>
        <stp>D</stp>
        <stp>0</stp>
        <stp>all</stp>
        <stp/>
        <stp/>
        <stp>False</stp>
        <stp/>
        <stp/>
        <tr r="P8" s="2"/>
      </tp>
      <tp>
        <v>3777</v>
        <stp/>
        <stp>StudyData</stp>
        <stp>(MA(ZLE??4,Period:=12,MAType:=Sim,InputChoice:=ContractVol) when LocalYear(ZLE??4)=2015 And (LocalMonth(ZLE??4)=8 And LocalDay(ZLE??4)=11 ))</stp>
        <stp>Bar</stp>
        <stp/>
        <stp>Close</stp>
        <stp>D</stp>
        <stp>0</stp>
        <stp>all</stp>
        <stp/>
        <stp/>
        <stp>False</stp>
        <stp/>
        <stp/>
        <tr r="P9" s="2"/>
      </tp>
      <tp>
        <v>2920</v>
        <stp/>
        <stp>StudyData</stp>
        <stp>(MA(ZLE??5,Period:=12,MAType:=Sim,InputChoice:=ContractVol) when LocalYear(ZLE??5)=2015 And (LocalMonth(ZLE??5)=8 And LocalDay(ZLE??5)=11 ))</stp>
        <stp>Bar</stp>
        <stp/>
        <stp>Close</stp>
        <stp>D</stp>
        <stp>0</stp>
        <stp>all</stp>
        <stp/>
        <stp/>
        <stp>False</stp>
        <stp/>
        <stp/>
        <tr r="P10" s="2"/>
      </tp>
      <tp>
        <v>2296</v>
        <stp/>
        <stp>StudyData</stp>
        <stp>(MA(ZLE??6,Period:=12,MAType:=Sim,InputChoice:=ContractVol) when LocalYear(ZLE??6)=2015 And (LocalMonth(ZLE??6)=8 And LocalDay(ZLE??6)=11 ))</stp>
        <stp>Bar</stp>
        <stp/>
        <stp>Close</stp>
        <stp>D</stp>
        <stp>0</stp>
        <stp>all</stp>
        <stp/>
        <stp/>
        <stp>False</stp>
        <stp/>
        <stp/>
        <tr r="P11" s="2"/>
      </tp>
      <tp>
        <v>1286</v>
        <stp/>
        <stp>StudyData</stp>
        <stp>(MA(ZLE??7,Period:=12,MAType:=Sim,InputChoice:=ContractVol) when LocalYear(ZLE??7)=2015 And (LocalMonth(ZLE??7)=8 And LocalDay(ZLE??7)=11 ))</stp>
        <stp>Bar</stp>
        <stp/>
        <stp>Close</stp>
        <stp>D</stp>
        <stp>0</stp>
        <stp>all</stp>
        <stp/>
        <stp/>
        <stp>False</stp>
        <stp/>
        <stp/>
        <tr r="P12" s="2"/>
      </tp>
      <tp>
        <v>155</v>
        <stp/>
        <stp>StudyData</stp>
        <stp>(MA(ZLE??8,Period:=12,MAType:=Sim,InputChoice:=ContractVol) when LocalYear(ZLE??8)=2015 And (LocalMonth(ZLE??8)=8 And LocalDay(ZLE??8)=11 ))</stp>
        <stp>Bar</stp>
        <stp/>
        <stp>Close</stp>
        <stp>D</stp>
        <stp>0</stp>
        <stp>all</stp>
        <stp/>
        <stp/>
        <stp>False</stp>
        <stp/>
        <stp/>
        <tr r="P13" s="2"/>
      </tp>
      <tp>
        <v>147</v>
        <stp/>
        <stp>StudyData</stp>
        <stp>(MA(ZLE??9,Period:=12,MAType:=Sim,InputChoice:=ContractVol) when LocalYear(ZLE??9)=2015 And (LocalMonth(ZLE??9)=8 And LocalDay(ZLE??9)=11 ))</stp>
        <stp>Bar</stp>
        <stp/>
        <stp>Close</stp>
        <stp>D</stp>
        <stp>0</stp>
        <stp>all</stp>
        <stp/>
        <stp/>
        <stp>False</stp>
        <stp/>
        <stp/>
        <tr r="P15" s="2"/>
      </tp>
      <tp>
        <v>17485</v>
        <stp/>
        <stp>StudyData</stp>
        <stp>(MA(ZME??1,Period:=12,MAType:=Sim,InputChoice:=ContractVol) when LocalYear(ZME??1)=2015 And (LocalMonth(ZME??1)=8 And LocalDay(ZME??1)=11 ))</stp>
        <stp>Bar</stp>
        <stp/>
        <stp>Close</stp>
        <stp>D</stp>
        <stp>0</stp>
        <stp>all</stp>
        <stp/>
        <stp/>
        <stp>False</stp>
        <stp/>
        <stp/>
        <tr r="P6" s="3"/>
      </tp>
      <tp>
        <v>8778</v>
        <stp/>
        <stp>StudyData</stp>
        <stp>(MA(ZME??2,Period:=12,MAType:=Sim,InputChoice:=ContractVol) when LocalYear(ZME??2)=2015 And (LocalMonth(ZME??2)=8 And LocalDay(ZME??2)=11 ))</stp>
        <stp>Bar</stp>
        <stp/>
        <stp>Close</stp>
        <stp>D</stp>
        <stp>0</stp>
        <stp>all</stp>
        <stp/>
        <stp/>
        <stp>False</stp>
        <stp/>
        <stp/>
        <tr r="P7" s="3"/>
      </tp>
      <tp>
        <v>40475</v>
        <stp/>
        <stp>StudyData</stp>
        <stp>(MA(ZME??3,Period:=12,MAType:=Sim,InputChoice:=ContractVol) when LocalYear(ZME??3)=2015 And (LocalMonth(ZME??3)=8 And LocalDay(ZME??3)=11 ))</stp>
        <stp>Bar</stp>
        <stp/>
        <stp>Close</stp>
        <stp>D</stp>
        <stp>0</stp>
        <stp>all</stp>
        <stp/>
        <stp/>
        <stp>False</stp>
        <stp/>
        <stp/>
        <tr r="P8" s="3"/>
      </tp>
      <tp>
        <v>4642</v>
        <stp/>
        <stp>StudyData</stp>
        <stp>(MA(ZME??4,Period:=12,MAType:=Sim,InputChoice:=ContractVol) when LocalYear(ZME??4)=2015 And (LocalMonth(ZME??4)=8 And LocalDay(ZME??4)=11 ))</stp>
        <stp>Bar</stp>
        <stp/>
        <stp>Close</stp>
        <stp>D</stp>
        <stp>0</stp>
        <stp>all</stp>
        <stp/>
        <stp/>
        <stp>False</stp>
        <stp/>
        <stp/>
        <tr r="P9" s="3"/>
      </tp>
      <tp>
        <v>3925</v>
        <stp/>
        <stp>StudyData</stp>
        <stp>(MA(ZME??5,Period:=12,MAType:=Sim,InputChoice:=ContractVol) when LocalYear(ZME??5)=2015 And (LocalMonth(ZME??5)=8 And LocalDay(ZME??5)=11 ))</stp>
        <stp>Bar</stp>
        <stp/>
        <stp>Close</stp>
        <stp>D</stp>
        <stp>0</stp>
        <stp>all</stp>
        <stp/>
        <stp/>
        <stp>False</stp>
        <stp/>
        <stp/>
        <tr r="P10" s="3"/>
      </tp>
      <tp>
        <v>2798</v>
        <stp/>
        <stp>StudyData</stp>
        <stp>(MA(ZME??6,Period:=12,MAType:=Sim,InputChoice:=ContractVol) when LocalYear(ZME??6)=2015 And (LocalMonth(ZME??6)=8 And LocalDay(ZME??6)=11 ))</stp>
        <stp>Bar</stp>
        <stp/>
        <stp>Close</stp>
        <stp>D</stp>
        <stp>0</stp>
        <stp>all</stp>
        <stp/>
        <stp/>
        <stp>False</stp>
        <stp/>
        <stp/>
        <tr r="P11" s="3"/>
      </tp>
      <tp>
        <v>1777</v>
        <stp/>
        <stp>StudyData</stp>
        <stp>(MA(ZME??7,Period:=12,MAType:=Sim,InputChoice:=ContractVol) when LocalYear(ZME??7)=2015 And (LocalMonth(ZME??7)=8 And LocalDay(ZME??7)=11 ))</stp>
        <stp>Bar</stp>
        <stp/>
        <stp>Close</stp>
        <stp>D</stp>
        <stp>0</stp>
        <stp>all</stp>
        <stp/>
        <stp/>
        <stp>False</stp>
        <stp/>
        <stp/>
        <tr r="P12" s="3"/>
      </tp>
      <tp>
        <v>237</v>
        <stp/>
        <stp>StudyData</stp>
        <stp>(MA(ZME??8,Period:=12,MAType:=Sim,InputChoice:=ContractVol) when LocalYear(ZME??8)=2015 And (LocalMonth(ZME??8)=8 And LocalDay(ZME??8)=11 ))</stp>
        <stp>Bar</stp>
        <stp/>
        <stp>Close</stp>
        <stp>D</stp>
        <stp>0</stp>
        <stp>all</stp>
        <stp/>
        <stp/>
        <stp>False</stp>
        <stp/>
        <stp/>
        <tr r="P13" s="3"/>
      </tp>
      <tp>
        <v>265</v>
        <stp/>
        <stp>StudyData</stp>
        <stp>(MA(ZME??9,Period:=12,MAType:=Sim,InputChoice:=ContractVol) when LocalYear(ZME??9)=2015 And (LocalMonth(ZME??9)=8 And LocalDay(ZME??9)=11 ))</stp>
        <stp>Bar</stp>
        <stp/>
        <stp>Close</stp>
        <stp>D</stp>
        <stp>0</stp>
        <stp>all</stp>
        <stp/>
        <stp/>
        <stp>False</stp>
        <stp/>
        <stp/>
        <tr r="P15" s="3"/>
      </tp>
      <tp>
        <v>20250</v>
        <stp/>
        <stp>StudyData</stp>
        <stp>(MA(ZSE??1,Period:=12,MAType:=Sim,InputChoice:=ContractVol) when LocalYear(ZSE??1)=2015 And (LocalMonth(ZSE??1)=8 And LocalDay(ZSE??1)=11 ))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109950</v>
        <stp/>
        <stp>StudyData</stp>
        <stp>(MA(ZSE??2,Period:=12,MAType:=Sim,InputChoice:=ContractVol) when LocalYear(ZSE??2)=2015 And (LocalMonth(ZSE??2)=8 And LocalDay(ZSE??2)=11 ))</stp>
        <stp>Bar</stp>
        <stp/>
        <stp>Close</stp>
        <stp>D</stp>
        <stp>0</stp>
        <stp>all</stp>
        <stp/>
        <stp/>
        <stp>False</stp>
        <stp/>
        <stp/>
        <tr r="P7" s="1"/>
      </tp>
      <tp>
        <v>14330</v>
        <stp/>
        <stp>StudyData</stp>
        <stp>(MA(ZSE??3,Period:=12,MAType:=Sim,InputChoice:=ContractVol) when LocalYear(ZSE??3)=2015 And (LocalMonth(ZSE??3)=8 And LocalDay(ZSE??3)=11 ))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9863</v>
        <stp/>
        <stp>StudyData</stp>
        <stp>(MA(ZSE??4,Period:=12,MAType:=Sim,InputChoice:=ContractVol) when LocalYear(ZSE??4)=2015 And (LocalMonth(ZSE??4)=8 And LocalDay(ZSE??4)=11 ))</stp>
        <stp>Bar</stp>
        <stp/>
        <stp>Close</stp>
        <stp>D</stp>
        <stp>0</stp>
        <stp>all</stp>
        <stp/>
        <stp/>
        <stp>False</stp>
        <stp/>
        <stp/>
        <tr r="P9" s="1"/>
      </tp>
      <tp>
        <v>8412</v>
        <stp/>
        <stp>StudyData</stp>
        <stp>(MA(ZSE??5,Period:=12,MAType:=Sim,InputChoice:=ContractVol) when LocalYear(ZSE??5)=2015 And (LocalMonth(ZSE??5)=8 And LocalDay(ZSE??5)=11 ))</stp>
        <stp>Bar</stp>
        <stp/>
        <stp>Close</stp>
        <stp>D</stp>
        <stp>0</stp>
        <stp>all</stp>
        <stp/>
        <stp/>
        <stp>False</stp>
        <stp/>
        <stp/>
        <tr r="P10" s="1"/>
      </tp>
      <tp>
        <v>4182</v>
        <stp/>
        <stp>StudyData</stp>
        <stp>(MA(ZSE??6,Period:=12,MAType:=Sim,InputChoice:=ContractVol) when LocalYear(ZSE??6)=2015 And (LocalMonth(ZSE??6)=8 And LocalDay(ZSE??6)=11 ))</stp>
        <stp>Bar</stp>
        <stp/>
        <stp>Close</stp>
        <stp>D</stp>
        <stp>0</stp>
        <stp>all</stp>
        <stp/>
        <stp/>
        <stp>False</stp>
        <stp/>
        <stp/>
        <tr r="P11" s="1"/>
      </tp>
      <tp>
        <v>75</v>
        <stp/>
        <stp>StudyData</stp>
        <stp>(MA(ZSE??7,Period:=12,MAType:=Sim,InputChoice:=ContractVol) when LocalYear(ZSE??7)=2015 And (LocalMonth(ZSE??7)=8 And LocalDay(ZSE??7)=11 ))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30</v>
        <stp/>
        <stp>StudyData</stp>
        <stp>(MA(ZSE??8,Period:=12,MAType:=Sim,InputChoice:=ContractVol) when LocalYear(ZSE??8)=2015 And (LocalMonth(ZSE??8)=8 And LocalDay(ZSE??8)=11 ))</stp>
        <stp>Bar</stp>
        <stp/>
        <stp>Close</stp>
        <stp>D</stp>
        <stp>0</stp>
        <stp>all</stp>
        <stp/>
        <stp/>
        <stp>False</stp>
        <stp/>
        <stp/>
        <tr r="P13" s="1"/>
      </tp>
      <tp>
        <v>1780</v>
        <stp/>
        <stp>StudyData</stp>
        <stp>(MA(ZSE??9,Period:=12,MAType:=Sim,InputChoice:=ContractVol) when LocalYear(ZSE??9)=2015 And (LocalMonth(ZSE??9)=8 And LocalDay(ZSE??9)=11 ))</stp>
        <stp>Bar</stp>
        <stp/>
        <stp>Close</stp>
        <stp>D</stp>
        <stp>0</stp>
        <stp>all</stp>
        <stp/>
        <stp/>
        <stp>False</stp>
        <stp/>
        <stp/>
        <tr r="P15" s="1"/>
      </tp>
      <tp>
        <v>42748</v>
        <stp/>
        <stp>ContractData</stp>
        <stp>ZSE??10</stp>
        <stp>ExpirationDate</stp>
        <stp/>
        <stp>D</stp>
        <tr r="F16" s="1"/>
      </tp>
      <tp>
        <v>43294</v>
        <stp/>
        <stp>ContractData</stp>
        <stp>ZSE??20</stp>
        <stp>ExpirationDate</stp>
        <stp/>
        <stp>D</stp>
        <tr r="F28" s="1"/>
      </tp>
      <tp>
        <v>43112</v>
        <stp/>
        <stp>ContractData</stp>
        <stp>ZLE??20</stp>
        <stp>ExpirationDate</stp>
        <stp/>
        <stp>D</stp>
        <tr r="F28" s="2"/>
      </tp>
      <tp>
        <v>43599</v>
        <stp/>
        <stp>ContractData</stp>
        <stp>ZME??30</stp>
        <stp>ExpirationDate</stp>
        <stp/>
        <stp>D</stp>
        <tr r="F41" s="3"/>
      </tp>
      <tp>
        <v>43112</v>
        <stp/>
        <stp>ContractData</stp>
        <stp>ZME??20</stp>
        <stp>ExpirationDate</stp>
        <stp/>
        <stp>D</stp>
        <tr r="F28" s="3"/>
      </tp>
      <tp>
        <v>42657</v>
        <stp/>
        <stp>ContractData</stp>
        <stp>ZME??10</stp>
        <stp>ExpirationDate</stp>
        <stp/>
        <stp>D</stp>
        <tr r="F16" s="3"/>
      </tp>
      <tp>
        <v>42657</v>
        <stp/>
        <stp>ContractData</stp>
        <stp>ZLE??10</stp>
        <stp>ExpirationDate</stp>
        <stp/>
        <stp>D</stp>
        <tr r="F16" s="2"/>
      </tp>
      <tp>
        <v>42930</v>
        <stp/>
        <stp>ContractData</stp>
        <stp>ZSE??13</stp>
        <stp>ExpirationDate</stp>
        <stp/>
        <stp>D</stp>
        <tr r="F20" s="1"/>
      </tp>
      <tp>
        <v>43418</v>
        <stp/>
        <stp>ContractData</stp>
        <stp>ZSE??23</stp>
        <stp>ExpirationDate</stp>
        <stp/>
        <stp>D</stp>
        <tr r="F32" s="1"/>
      </tp>
      <tp>
        <v>43294</v>
        <stp/>
        <stp>ContractData</stp>
        <stp>ZLE??23</stp>
        <stp>ExpirationDate</stp>
        <stp/>
        <stp>D</stp>
        <tr r="F32" s="2"/>
      </tp>
      <tp>
        <v>43294</v>
        <stp/>
        <stp>ContractData</stp>
        <stp>ZME??23</stp>
        <stp>ExpirationDate</stp>
        <stp/>
        <stp>D</stp>
        <tr r="F32" s="3"/>
      </tp>
      <tp>
        <v>42808</v>
        <stp/>
        <stp>ContractData</stp>
        <stp>ZME??13</stp>
        <stp>ExpirationDate</stp>
        <stp/>
        <stp>D</stp>
        <tr r="F20" s="3"/>
      </tp>
      <tp>
        <v>42808</v>
        <stp/>
        <stp>ContractData</stp>
        <stp>ZLE??13</stp>
        <stp>ExpirationDate</stp>
        <stp/>
        <stp>D</stp>
        <tr r="F20" s="2"/>
      </tp>
      <tp>
        <v>0</v>
        <stp/>
        <stp>ContractData</stp>
        <stp>ZME??20</stp>
        <stp>COI</stp>
        <tr r="T28" s="3"/>
      </tp>
      <tp>
        <v>0</v>
        <stp/>
        <stp>ContractData</stp>
        <stp>ZME??21</stp>
        <stp>COI</stp>
        <tr r="T30" s="3"/>
      </tp>
      <tp>
        <v>0</v>
        <stp/>
        <stp>ContractData</stp>
        <stp>ZME??22</stp>
        <stp>COI</stp>
        <tr r="T31" s="3"/>
      </tp>
      <tp>
        <v>0</v>
        <stp/>
        <stp>ContractData</stp>
        <stp>ZME??23</stp>
        <stp>COI</stp>
        <tr r="T32" s="3"/>
      </tp>
      <tp>
        <v>0</v>
        <stp/>
        <stp>ContractData</stp>
        <stp>ZME??24</stp>
        <stp>COI</stp>
        <tr r="T33" s="3"/>
      </tp>
      <tp>
        <v>0</v>
        <stp/>
        <stp>ContractData</stp>
        <stp>ZME??25</stp>
        <stp>COI</stp>
        <tr r="T35" s="3"/>
      </tp>
      <tp>
        <v>0</v>
        <stp/>
        <stp>ContractData</stp>
        <stp>ZME??26</stp>
        <stp>COI</stp>
        <tr r="T36" s="3"/>
      </tp>
      <tp>
        <v>0</v>
        <stp/>
        <stp>ContractData</stp>
        <stp>ZME??27</stp>
        <stp>COI</stp>
        <tr r="T37" s="3"/>
      </tp>
      <tp>
        <v>0</v>
        <stp/>
        <stp>ContractData</stp>
        <stp>ZME??28</stp>
        <stp>COI</stp>
        <tr r="T38" s="3"/>
      </tp>
      <tp>
        <v>0</v>
        <stp/>
        <stp>ContractData</stp>
        <stp>ZME??29</stp>
        <stp>COI</stp>
        <tr r="T40" s="3"/>
      </tp>
      <tp>
        <v>0</v>
        <stp/>
        <stp>ContractData</stp>
        <stp>ZLE??20</stp>
        <stp>COI</stp>
        <tr r="T28" s="2"/>
      </tp>
      <tp>
        <v>0</v>
        <stp/>
        <stp>ContractData</stp>
        <stp>ZME??30</stp>
        <stp>COI</stp>
        <tr r="T41" s="3"/>
      </tp>
      <tp>
        <v>0</v>
        <stp/>
        <stp>ContractData</stp>
        <stp>ZLE??21</stp>
        <stp>COI</stp>
        <tr r="T30" s="2"/>
      </tp>
      <tp>
        <v>0</v>
        <stp/>
        <stp>ContractData</stp>
        <stp>ZLE??22</stp>
        <stp>COI</stp>
        <tr r="T31" s="2"/>
      </tp>
      <tp>
        <v>0</v>
        <stp/>
        <stp>ContractData</stp>
        <stp>ZLE??23</stp>
        <stp>COI</stp>
        <tr r="T32" s="2"/>
      </tp>
      <tp>
        <v>0</v>
        <stp/>
        <stp>ContractData</stp>
        <stp>ZLE??24</stp>
        <stp>COI</stp>
        <tr r="T33" s="2"/>
      </tp>
      <tp>
        <v>0</v>
        <stp/>
        <stp>ContractData</stp>
        <stp>ZLE??25</stp>
        <stp>COI</stp>
        <tr r="T35" s="2"/>
      </tp>
      <tp>
        <v>0</v>
        <stp/>
        <stp>ContractData</stp>
        <stp>ZLE??26</stp>
        <stp>COI</stp>
        <tr r="T36" s="2"/>
      </tp>
      <tp>
        <v>2174</v>
        <stp/>
        <stp>ContractData</stp>
        <stp>ZLE??10</stp>
        <stp>COI</stp>
        <tr r="T16" s="2"/>
      </tp>
      <tp>
        <v>5654</v>
        <stp/>
        <stp>ContractData</stp>
        <stp>ZLE??11</stp>
        <stp>COI</stp>
        <tr r="T17" s="2"/>
      </tp>
      <tp>
        <v>111</v>
        <stp/>
        <stp>ContractData</stp>
        <stp>ZLE??12</stp>
        <stp>COI</stp>
        <tr r="T18" s="2"/>
      </tp>
      <tp>
        <v>140</v>
        <stp/>
        <stp>ContractData</stp>
        <stp>ZLE??13</stp>
        <stp>COI</stp>
        <tr r="T20" s="2"/>
      </tp>
      <tp>
        <v>10</v>
        <stp/>
        <stp>ContractData</stp>
        <stp>ZLE??14</stp>
        <stp>COI</stp>
        <tr r="T21" s="2"/>
      </tp>
      <tp>
        <v>23</v>
        <stp/>
        <stp>ContractData</stp>
        <stp>ZLE??15</stp>
        <stp>COI</stp>
        <tr r="T22" s="2"/>
      </tp>
      <tp>
        <v>0</v>
        <stp/>
        <stp>ContractData</stp>
        <stp>ZLE??16</stp>
        <stp>COI</stp>
        <tr r="T23" s="2"/>
      </tp>
      <tp>
        <v>0</v>
        <stp/>
        <stp>ContractData</stp>
        <stp>ZLE??17</stp>
        <stp>COI</stp>
        <tr r="T25" s="2"/>
      </tp>
      <tp>
        <v>0</v>
        <stp/>
        <stp>ContractData</stp>
        <stp>ZLE??18</stp>
        <stp>COI</stp>
        <tr r="T26" s="2"/>
      </tp>
      <tp>
        <v>82</v>
        <stp/>
        <stp>ContractData</stp>
        <stp>ZLE??19</stp>
        <stp>COI</stp>
        <tr r="T27" s="2"/>
      </tp>
      <tp>
        <v>3481</v>
        <stp/>
        <stp>ContractData</stp>
        <stp>ZME??10</stp>
        <stp>COI</stp>
        <tr r="T16" s="3"/>
      </tp>
      <tp>
        <v>7822</v>
        <stp/>
        <stp>ContractData</stp>
        <stp>ZME??11</stp>
        <stp>COI</stp>
        <tr r="T17" s="3"/>
      </tp>
      <tp>
        <v>468</v>
        <stp/>
        <stp>ContractData</stp>
        <stp>ZME??12</stp>
        <stp>COI</stp>
        <tr r="T18" s="3"/>
      </tp>
      <tp>
        <v>435</v>
        <stp/>
        <stp>ContractData</stp>
        <stp>ZME??13</stp>
        <stp>COI</stp>
        <tr r="T20" s="3"/>
      </tp>
      <tp>
        <v>80</v>
        <stp/>
        <stp>ContractData</stp>
        <stp>ZME??14</stp>
        <stp>COI</stp>
        <tr r="T21" s="3"/>
      </tp>
      <tp>
        <v>2</v>
        <stp/>
        <stp>ContractData</stp>
        <stp>ZME??15</stp>
        <stp>COI</stp>
        <tr r="T22" s="3"/>
      </tp>
      <tp>
        <v>0</v>
        <stp/>
        <stp>ContractData</stp>
        <stp>ZME??16</stp>
        <stp>COI</stp>
        <tr r="T23" s="3"/>
      </tp>
      <tp>
        <v>0</v>
        <stp/>
        <stp>ContractData</stp>
        <stp>ZME??17</stp>
        <stp>COI</stp>
        <tr r="T25" s="3"/>
      </tp>
      <tp>
        <v>1</v>
        <stp/>
        <stp>ContractData</stp>
        <stp>ZME??18</stp>
        <stp>COI</stp>
        <tr r="T26" s="3"/>
      </tp>
      <tp>
        <v>137</v>
        <stp/>
        <stp>ContractData</stp>
        <stp>ZME??19</stp>
        <stp>COI</stp>
        <tr r="T27" s="3"/>
      </tp>
      <tp>
        <v>104</v>
        <stp/>
        <stp>ContractData</stp>
        <stp>ZSE??10</stp>
        <stp>COI</stp>
        <tr r="T16" s="1"/>
      </tp>
      <tp>
        <v>87</v>
        <stp/>
        <stp>ContractData</stp>
        <stp>ZSE??11</stp>
        <stp>COI</stp>
        <tr r="T17" s="1"/>
      </tp>
      <tp>
        <v>54</v>
        <stp/>
        <stp>ContractData</stp>
        <stp>ZSE??12</stp>
        <stp>COI</stp>
        <tr r="T18" s="1"/>
      </tp>
      <tp>
        <v>92</v>
        <stp/>
        <stp>ContractData</stp>
        <stp>ZSE??13</stp>
        <stp>COI</stp>
        <tr r="T20" s="1"/>
      </tp>
      <tp>
        <v>19</v>
        <stp/>
        <stp>ContractData</stp>
        <stp>ZSE??14</stp>
        <stp>COI</stp>
        <tr r="T21" s="1"/>
      </tp>
      <tp>
        <v>14</v>
        <stp/>
        <stp>ContractData</stp>
        <stp>ZSE??15</stp>
        <stp>COI</stp>
        <tr r="T22" s="1"/>
      </tp>
      <tp>
        <v>346</v>
        <stp/>
        <stp>ContractData</stp>
        <stp>ZSE??16</stp>
        <stp>COI</stp>
        <tr r="T23" s="1"/>
      </tp>
      <tp>
        <v>0</v>
        <stp/>
        <stp>ContractData</stp>
        <stp>ZSE??17</stp>
        <stp>COI</stp>
        <tr r="T25" s="1"/>
      </tp>
      <tp>
        <v>0</v>
        <stp/>
        <stp>ContractData</stp>
        <stp>ZSE??18</stp>
        <stp>COI</stp>
        <tr r="T26" s="1"/>
      </tp>
      <tp>
        <v>0</v>
        <stp/>
        <stp>ContractData</stp>
        <stp>ZSE??19</stp>
        <stp>COI</stp>
        <tr r="T27" s="1"/>
      </tp>
      <tp>
        <v>0</v>
        <stp/>
        <stp>ContractData</stp>
        <stp>ZSE??20</stp>
        <stp>COI</stp>
        <tr r="T28" s="1"/>
      </tp>
      <tp>
        <v>0</v>
        <stp/>
        <stp>ContractData</stp>
        <stp>ZSE??21</stp>
        <stp>COI</stp>
        <tr r="T30" s="1"/>
      </tp>
      <tp>
        <v>0</v>
        <stp/>
        <stp>ContractData</stp>
        <stp>ZSE??22</stp>
        <stp>COI</stp>
        <tr r="T31" s="1"/>
      </tp>
      <tp>
        <v>6</v>
        <stp/>
        <stp>ContractData</stp>
        <stp>ZSE??23</stp>
        <stp>COI</stp>
        <tr r="T32" s="1"/>
      </tp>
      <tp>
        <v>0</v>
        <stp/>
        <stp>ContractData</stp>
        <stp>ZSE??24</stp>
        <stp>COI</stp>
        <tr r="T33" s="1"/>
      </tp>
      <tp>
        <v>42867</v>
        <stp/>
        <stp>ContractData</stp>
        <stp>ZSE??12</stp>
        <stp>ExpirationDate</stp>
        <stp/>
        <stp>D</stp>
        <tr r="F18" s="1"/>
      </tp>
      <tp>
        <v>43357</v>
        <stp/>
        <stp>ContractData</stp>
        <stp>ZSE??22</stp>
        <stp>ExpirationDate</stp>
        <stp/>
        <stp>D</stp>
        <tr r="F31" s="1"/>
      </tp>
      <tp>
        <v>43234</v>
        <stp/>
        <stp>ContractData</stp>
        <stp>ZLE??22</stp>
        <stp>ExpirationDate</stp>
        <stp/>
        <stp>D</stp>
        <tr r="F31" s="2"/>
      </tp>
      <tp>
        <v>43234</v>
        <stp/>
        <stp>ContractData</stp>
        <stp>ZME??22</stp>
        <stp>ExpirationDate</stp>
        <stp/>
        <stp>D</stp>
        <tr r="F31" s="3"/>
      </tp>
      <tp>
        <v>42748</v>
        <stp/>
        <stp>ContractData</stp>
        <stp>ZME??12</stp>
        <stp>ExpirationDate</stp>
        <stp/>
        <stp>D</stp>
        <tr r="F18" s="3"/>
      </tp>
      <tp>
        <v>42748</v>
        <stp/>
        <stp>ContractData</stp>
        <stp>ZLE??12</stp>
        <stp>ExpirationDate</stp>
        <stp/>
        <stp>D</stp>
        <tr r="F18" s="2"/>
      </tp>
      <tp>
        <v>42992</v>
        <stp/>
        <stp>ContractData</stp>
        <stp>ZSE??15</stp>
        <stp>ExpirationDate</stp>
        <stp/>
        <stp>D</stp>
        <tr r="F22" s="1"/>
      </tp>
      <tp>
        <v>43357</v>
        <stp/>
        <stp>ContractData</stp>
        <stp>ZLE??25</stp>
        <stp>ExpirationDate</stp>
        <stp/>
        <stp>D</stp>
        <tr r="F35" s="2"/>
      </tp>
      <tp>
        <v>43357</v>
        <stp/>
        <stp>ContractData</stp>
        <stp>ZME??25</stp>
        <stp>ExpirationDate</stp>
        <stp/>
        <stp>D</stp>
        <tr r="F35" s="3"/>
      </tp>
      <tp>
        <v>42930</v>
        <stp/>
        <stp>ContractData</stp>
        <stp>ZME??15</stp>
        <stp>ExpirationDate</stp>
        <stp/>
        <stp>D</stp>
        <tr r="F22" s="3"/>
      </tp>
      <tp>
        <v>42930</v>
        <stp/>
        <stp>ContractData</stp>
        <stp>ZLE??15</stp>
        <stp>ExpirationDate</stp>
        <stp/>
        <stp>D</stp>
        <tr r="F22" s="2"/>
      </tp>
      <tp>
        <v>42961</v>
        <stp/>
        <stp>ContractData</stp>
        <stp>ZSE??14</stp>
        <stp>ExpirationDate</stp>
        <stp/>
        <stp>D</stp>
        <tr r="F21" s="1"/>
      </tp>
      <tp>
        <v>43479</v>
        <stp/>
        <stp>ContractData</stp>
        <stp>ZSE??24</stp>
        <stp>ExpirationDate</stp>
        <stp/>
        <stp>D</stp>
        <tr r="F33" s="1"/>
      </tp>
      <tp>
        <v>43326</v>
        <stp/>
        <stp>ContractData</stp>
        <stp>ZLE??24</stp>
        <stp>ExpirationDate</stp>
        <stp/>
        <stp>D</stp>
        <tr r="F33" s="2"/>
      </tp>
      <tp>
        <v>43326</v>
        <stp/>
        <stp>ContractData</stp>
        <stp>ZME??24</stp>
        <stp>ExpirationDate</stp>
        <stp/>
        <stp>D</stp>
        <tr r="F33" s="3"/>
      </tp>
      <tp>
        <v>42867</v>
        <stp/>
        <stp>ContractData</stp>
        <stp>ZME??14</stp>
        <stp>ExpirationDate</stp>
        <stp/>
        <stp>D</stp>
        <tr r="F21" s="3"/>
      </tp>
      <tp>
        <v>42867</v>
        <stp/>
        <stp>ContractData</stp>
        <stp>ZLE??14</stp>
        <stp>ExpirationDate</stp>
        <stp/>
        <stp>D</stp>
        <tr r="F21" s="2"/>
      </tp>
      <tp>
        <v>43112</v>
        <stp/>
        <stp>ContractData</stp>
        <stp>ZSE??17</stp>
        <stp>ExpirationDate</stp>
        <stp/>
        <stp>D</stp>
        <tr r="F25" s="1"/>
      </tp>
      <tp>
        <v>43448</v>
        <stp/>
        <stp>ContractData</stp>
        <stp>ZME??27</stp>
        <stp>ExpirationDate</stp>
        <stp/>
        <stp>D</stp>
        <tr r="F37" s="3"/>
      </tp>
      <tp>
        <v>42992</v>
        <stp/>
        <stp>ContractData</stp>
        <stp>ZME??17</stp>
        <stp>ExpirationDate</stp>
        <stp/>
        <stp>D</stp>
        <tr r="F25" s="3"/>
      </tp>
      <tp>
        <v>42992</v>
        <stp/>
        <stp>ContractData</stp>
        <stp>ZLE??17</stp>
        <stp>ExpirationDate</stp>
        <stp/>
        <stp>D</stp>
        <tr r="F25" s="2"/>
      </tp>
      <tp>
        <v>43053</v>
        <stp/>
        <stp>ContractData</stp>
        <stp>ZSE??16</stp>
        <stp>ExpirationDate</stp>
        <stp/>
        <stp>D</stp>
        <tr r="F23" s="1"/>
      </tp>
      <tp>
        <v>43385</v>
        <stp/>
        <stp>ContractData</stp>
        <stp>ZLE??26</stp>
        <stp>ExpirationDate</stp>
        <stp/>
        <stp>D</stp>
        <tr r="F36" s="2"/>
      </tp>
      <tp>
        <v>43385</v>
        <stp/>
        <stp>ContractData</stp>
        <stp>ZME??26</stp>
        <stp>ExpirationDate</stp>
        <stp/>
        <stp>D</stp>
        <tr r="F36" s="3"/>
      </tp>
      <tp>
        <v>42961</v>
        <stp/>
        <stp>ContractData</stp>
        <stp>ZME??16</stp>
        <stp>ExpirationDate</stp>
        <stp/>
        <stp>D</stp>
        <tr r="F23" s="3"/>
      </tp>
      <tp>
        <v>42961</v>
        <stp/>
        <stp>ContractData</stp>
        <stp>ZLE??16</stp>
        <stp>ExpirationDate</stp>
        <stp/>
        <stp>D</stp>
        <tr r="F23" s="2"/>
      </tp>
      <tp>
        <v>42233.416666666664</v>
        <stp/>
        <stp>StudyData</stp>
        <stp>ZSE??1</stp>
        <stp>Bar</stp>
        <stp/>
        <stp>Time</stp>
        <stp>30</stp>
        <stp/>
        <stp>all</stp>
        <stp/>
        <stp/>
        <stp>False</stp>
        <tr r="F1" s="1"/>
        <tr r="D1" s="1"/>
      </tp>
      <tp t="s">
        <v/>
        <stp/>
        <stp>StudyData</stp>
        <stp>ZSE??17</stp>
        <stp>MA</stp>
        <stp>InputChoice=ContractVol,MAType=Sim,Period=12</stp>
        <stp>MA</stp>
        <stp/>
        <stp/>
        <stp>all</stp>
        <stp/>
        <stp/>
        <stp/>
        <stp>T</stp>
        <tr r="L25" s="1"/>
      </tp>
      <tp>
        <v>2</v>
        <stp/>
        <stp>StudyData</stp>
        <stp>ZME??17</stp>
        <stp>MA</stp>
        <stp>InputChoice=ContractVol,MAType=Sim,Period=12</stp>
        <stp>MA</stp>
        <stp/>
        <stp/>
        <stp>all</stp>
        <stp/>
        <stp/>
        <stp/>
        <stp>T</stp>
        <tr r="L25" s="3"/>
      </tp>
      <tp t="s">
        <v/>
        <stp/>
        <stp>StudyData</stp>
        <stp>ZLE??17</stp>
        <stp>MA</stp>
        <stp>InputChoice=ContractVol,MAType=Sim,Period=12</stp>
        <stp>MA</stp>
        <stp/>
        <stp/>
        <stp>all</stp>
        <stp/>
        <stp/>
        <stp/>
        <stp>T</stp>
        <tr r="L25" s="2"/>
      </tp>
      <tp t="s">
        <v/>
        <stp/>
        <stp>StudyData</stp>
        <stp>ZME??27</stp>
        <stp>MA</stp>
        <stp>InputChoice=ContractVol,MAType=Sim,Period=12</stp>
        <stp>MA</stp>
        <stp/>
        <stp/>
        <stp>all</stp>
        <stp/>
        <stp/>
        <stp/>
        <stp>T</stp>
        <tr r="L37" s="3"/>
      </tp>
      <tp>
        <v>42233.416666666664</v>
        <stp/>
        <stp>StudyData</stp>
        <stp>ZLE??1</stp>
        <stp>Bar</stp>
        <stp/>
        <stp>Time</stp>
        <stp>30</stp>
        <stp/>
        <stp>all</stp>
        <stp/>
        <stp/>
        <stp>False</stp>
        <tr r="F1" s="2"/>
        <tr r="D1" s="2"/>
      </tp>
      <tp>
        <v>12.66666667</v>
        <stp/>
        <stp>StudyData</stp>
        <stp>ZSE??16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 t="s">
        <v/>
        <stp/>
        <stp>StudyData</stp>
        <stp>ZME??16</stp>
        <stp>MA</stp>
        <stp>InputChoice=ContractVol,MAType=Sim,Period=12</stp>
        <stp>MA</stp>
        <stp/>
        <stp/>
        <stp>all</stp>
        <stp/>
        <stp/>
        <stp/>
        <stp>T</stp>
        <tr r="L23" s="3"/>
      </tp>
      <tp t="s">
        <v/>
        <stp/>
        <stp>StudyData</stp>
        <stp>ZLE??16</stp>
        <stp>MA</stp>
        <stp>InputChoice=ContractVol,MAType=Sim,Period=12</stp>
        <stp>MA</stp>
        <stp/>
        <stp/>
        <stp>all</stp>
        <stp/>
        <stp/>
        <stp/>
        <stp>T</stp>
        <tr r="L23" s="2"/>
      </tp>
      <tp t="s">
        <v/>
        <stp/>
        <stp>StudyData</stp>
        <stp>ZLE??26</stp>
        <stp>MA</stp>
        <stp>InputChoice=ContractVol,MAType=Sim,Period=12</stp>
        <stp>MA</stp>
        <stp/>
        <stp/>
        <stp>all</stp>
        <stp/>
        <stp/>
        <stp/>
        <stp>T</stp>
        <tr r="L36" s="2"/>
      </tp>
      <tp t="s">
        <v/>
        <stp/>
        <stp>StudyData</stp>
        <stp>ZME??26</stp>
        <stp>MA</stp>
        <stp>InputChoice=ContractVol,MAType=Sim,Period=12</stp>
        <stp>MA</stp>
        <stp/>
        <stp/>
        <stp>all</stp>
        <stp/>
        <stp/>
        <stp/>
        <stp>T</stp>
        <tr r="L36" s="3"/>
      </tp>
      <tp>
        <v>42233.416666666664</v>
        <stp/>
        <stp>StudyData</stp>
        <stp>ZME??1</stp>
        <stp>Bar</stp>
        <stp/>
        <stp>Time</stp>
        <stp>30</stp>
        <stp/>
        <stp>all</stp>
        <stp/>
        <stp/>
        <stp>False</stp>
        <tr r="F1" s="3"/>
        <tr r="D1" s="3"/>
      </tp>
      <tp>
        <v>8.0833333300000003</v>
        <stp/>
        <stp>StudyData</stp>
        <stp>ZSE??15</stp>
        <stp>MA</stp>
        <stp>InputChoice=ContractVol,MAType=Sim,Period=12</stp>
        <stp>MA</stp>
        <stp/>
        <stp/>
        <stp>all</stp>
        <stp/>
        <stp/>
        <stp/>
        <stp>T</stp>
        <tr r="L22" s="1"/>
      </tp>
      <tp>
        <v>2.0833333299999999</v>
        <stp/>
        <stp>StudyData</stp>
        <stp>ZME??15</stp>
        <stp>MA</stp>
        <stp>InputChoice=ContractVol,MAType=Sim,Period=12</stp>
        <stp>MA</stp>
        <stp/>
        <stp/>
        <stp>all</stp>
        <stp/>
        <stp/>
        <stp/>
        <stp>T</stp>
        <tr r="L22" s="3"/>
      </tp>
      <tp>
        <v>4</v>
        <stp/>
        <stp>StudyData</stp>
        <stp>ZLE??15</stp>
        <stp>MA</stp>
        <stp>InputChoice=ContractVol,MAType=Sim,Period=12</stp>
        <stp>MA</stp>
        <stp/>
        <stp/>
        <stp>all</stp>
        <stp/>
        <stp/>
        <stp/>
        <stp>T</stp>
        <tr r="L22" s="2"/>
      </tp>
      <tp t="s">
        <v/>
        <stp/>
        <stp>StudyData</stp>
        <stp>ZLE??25</stp>
        <stp>MA</stp>
        <stp>InputChoice=ContractVol,MAType=Sim,Period=12</stp>
        <stp>MA</stp>
        <stp/>
        <stp/>
        <stp>all</stp>
        <stp/>
        <stp/>
        <stp/>
        <stp>T</stp>
        <tr r="L35" s="2"/>
      </tp>
      <tp t="s">
        <v/>
        <stp/>
        <stp>StudyData</stp>
        <stp>ZME??25</stp>
        <stp>MA</stp>
        <stp>InputChoice=ContractVol,MAType=Sim,Period=12</stp>
        <stp>MA</stp>
        <stp/>
        <stp/>
        <stp>all</stp>
        <stp/>
        <stp/>
        <stp/>
        <stp>T</stp>
        <tr r="L35" s="3"/>
      </tp>
      <tp t="s">
        <v/>
        <stp/>
        <stp>StudyData</stp>
        <stp>ZSE??24</stp>
        <stp>MA</stp>
        <stp>InputChoice=ContractVol,MAType=Sim,Period=12</stp>
        <stp>MA</stp>
        <stp/>
        <stp/>
        <stp>all</stp>
        <stp/>
        <stp/>
        <stp/>
        <stp>T</stp>
        <tr r="L33" s="1"/>
      </tp>
      <tp>
        <v>10.16666667</v>
        <stp/>
        <stp>StudyData</stp>
        <stp>ZSE??14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>
        <v>2.9166666700000001</v>
        <stp/>
        <stp>StudyData</stp>
        <stp>ZME??14</stp>
        <stp>MA</stp>
        <stp>InputChoice=ContractVol,MAType=Sim,Period=12</stp>
        <stp>MA</stp>
        <stp/>
        <stp/>
        <stp>all</stp>
        <stp/>
        <stp/>
        <stp/>
        <stp>T</stp>
        <tr r="L21" s="3"/>
      </tp>
      <tp t="s">
        <v/>
        <stp/>
        <stp>StudyData</stp>
        <stp>ZLE??14</stp>
        <stp>MA</stp>
        <stp>InputChoice=ContractVol,MAType=Sim,Period=12</stp>
        <stp>MA</stp>
        <stp/>
        <stp/>
        <stp>all</stp>
        <stp/>
        <stp/>
        <stp/>
        <stp>T</stp>
        <tr r="L21" s="2"/>
      </tp>
      <tp t="s">
        <v/>
        <stp/>
        <stp>StudyData</stp>
        <stp>ZLE??24</stp>
        <stp>MA</stp>
        <stp>InputChoice=ContractVol,MAType=Sim,Period=12</stp>
        <stp>MA</stp>
        <stp/>
        <stp/>
        <stp>all</stp>
        <stp/>
        <stp/>
        <stp/>
        <stp>T</stp>
        <tr r="L33" s="2"/>
      </tp>
      <tp t="s">
        <v/>
        <stp/>
        <stp>StudyData</stp>
        <stp>ZME??24</stp>
        <stp>MA</stp>
        <stp>InputChoice=ContractVol,MAType=Sim,Period=12</stp>
        <stp>MA</stp>
        <stp/>
        <stp/>
        <stp>all</stp>
        <stp/>
        <stp/>
        <stp/>
        <stp>T</stp>
        <tr r="L33" s="3"/>
      </tp>
      <tp t="s">
        <v/>
        <stp/>
        <stp>StudyData</stp>
        <stp>ZSE??23</stp>
        <stp>MA</stp>
        <stp>InputChoice=ContractVol,MAType=Sim,Period=12</stp>
        <stp>MA</stp>
        <stp/>
        <stp/>
        <stp>all</stp>
        <stp/>
        <stp/>
        <stp/>
        <stp>T</stp>
        <tr r="L32" s="1"/>
      </tp>
      <tp>
        <v>17</v>
        <stp/>
        <stp>StudyData</stp>
        <stp>ZSE??13</stp>
        <stp>MA</stp>
        <stp>InputChoice=ContractVol,MAType=Sim,Period=12</stp>
        <stp>MA</stp>
        <stp/>
        <stp/>
        <stp>all</stp>
        <stp/>
        <stp/>
        <stp/>
        <stp>T</stp>
        <tr r="L20" s="1"/>
      </tp>
      <tp>
        <v>27.416666670000001</v>
        <stp/>
        <stp>StudyData</stp>
        <stp>ZME??13</stp>
        <stp>MA</stp>
        <stp>InputChoice=ContractVol,MAType=Sim,Period=12</stp>
        <stp>MA</stp>
        <stp/>
        <stp/>
        <stp>all</stp>
        <stp/>
        <stp/>
        <stp/>
        <stp>T</stp>
        <tr r="L20" s="3"/>
      </tp>
      <tp>
        <v>95.666666669999998</v>
        <stp/>
        <stp>StudyData</stp>
        <stp>ZLE??13</stp>
        <stp>MA</stp>
        <stp>InputChoice=ContractVol,MAType=Sim,Period=12</stp>
        <stp>MA</stp>
        <stp/>
        <stp/>
        <stp>all</stp>
        <stp/>
        <stp/>
        <stp/>
        <stp>T</stp>
        <tr r="L20" s="2"/>
      </tp>
      <tp t="s">
        <v/>
        <stp/>
        <stp>StudyData</stp>
        <stp>ZLE??23</stp>
        <stp>MA</stp>
        <stp>InputChoice=ContractVol,MAType=Sim,Period=12</stp>
        <stp>MA</stp>
        <stp/>
        <stp/>
        <stp>all</stp>
        <stp/>
        <stp/>
        <stp/>
        <stp>T</stp>
        <tr r="L32" s="2"/>
      </tp>
      <tp t="s">
        <v/>
        <stp/>
        <stp>StudyData</stp>
        <stp>ZME??23</stp>
        <stp>MA</stp>
        <stp>InputChoice=ContractVol,MAType=Sim,Period=12</stp>
        <stp>MA</stp>
        <stp/>
        <stp/>
        <stp>all</stp>
        <stp/>
        <stp/>
        <stp/>
        <stp>T</stp>
        <tr r="L32" s="3"/>
      </tp>
      <tp t="s">
        <v/>
        <stp/>
        <stp>StudyData</stp>
        <stp>ZSE??22</stp>
        <stp>MA</stp>
        <stp>InputChoice=ContractVol,MAType=Sim,Period=12</stp>
        <stp>MA</stp>
        <stp/>
        <stp/>
        <stp>all</stp>
        <stp/>
        <stp/>
        <stp/>
        <stp>T</stp>
        <tr r="L31" s="1"/>
      </tp>
      <tp>
        <v>14</v>
        <stp/>
        <stp>StudyData</stp>
        <stp>ZSE??12</stp>
        <stp>MA</stp>
        <stp>InputChoice=ContractVol,MAType=Sim,Period=12</stp>
        <stp>MA</stp>
        <stp/>
        <stp/>
        <stp>all</stp>
        <stp/>
        <stp/>
        <stp/>
        <stp>T</stp>
        <tr r="L18" s="1"/>
      </tp>
      <tp>
        <v>15.75</v>
        <stp/>
        <stp>StudyData</stp>
        <stp>ZME??12</stp>
        <stp>MA</stp>
        <stp>InputChoice=ContractVol,MAType=Sim,Period=12</stp>
        <stp>MA</stp>
        <stp/>
        <stp/>
        <stp>all</stp>
        <stp/>
        <stp/>
        <stp/>
        <stp>T</stp>
        <tr r="L18" s="3"/>
      </tp>
      <tp>
        <v>19.416666670000001</v>
        <stp/>
        <stp>StudyData</stp>
        <stp>ZLE??12</stp>
        <stp>MA</stp>
        <stp>InputChoice=ContractVol,MAType=Sim,Period=12</stp>
        <stp>MA</stp>
        <stp/>
        <stp/>
        <stp>all</stp>
        <stp/>
        <stp/>
        <stp/>
        <stp>T</stp>
        <tr r="L18" s="2"/>
      </tp>
      <tp t="s">
        <v/>
        <stp/>
        <stp>StudyData</stp>
        <stp>ZLE??22</stp>
        <stp>MA</stp>
        <stp>InputChoice=ContractVol,MAType=Sim,Period=12</stp>
        <stp>MA</stp>
        <stp/>
        <stp/>
        <stp>all</stp>
        <stp/>
        <stp/>
        <stp/>
        <stp>T</stp>
        <tr r="L31" s="2"/>
      </tp>
      <tp t="s">
        <v/>
        <stp/>
        <stp>StudyData</stp>
        <stp>ZME??22</stp>
        <stp>MA</stp>
        <stp>InputChoice=ContractVol,MAType=Sim,Period=12</stp>
        <stp>MA</stp>
        <stp/>
        <stp/>
        <stp>all</stp>
        <stp/>
        <stp/>
        <stp/>
        <stp>T</stp>
        <tr r="L31" s="3"/>
      </tp>
      <tp>
        <v>42233.431909722225</v>
        <stp/>
        <stp>SystemInfo</stp>
        <stp>Linetime</stp>
        <tr r="T35" s="1"/>
        <tr r="X35" s="1"/>
        <tr r="AB35" s="1"/>
        <tr r="E2" s="1"/>
        <tr r="Z2" s="1"/>
        <tr r="N35" s="1"/>
        <tr r="X37" s="2"/>
        <tr r="AB37" s="2"/>
        <tr r="E2" s="3"/>
        <tr r="Z2" s="3"/>
        <tr r="Z2" s="2"/>
        <tr r="N37" s="2"/>
        <tr r="N42" s="3"/>
        <tr r="E2" s="2"/>
        <tr r="T37" s="2"/>
        <tr r="T42" s="3"/>
        <tr r="AB42" s="3"/>
        <tr r="X42" s="3"/>
      </tp>
      <tp t="s">
        <v/>
        <stp/>
        <stp>StudyData</stp>
        <stp>ZSE??21</stp>
        <stp>MA</stp>
        <stp>InputChoice=ContractVol,MAType=Sim,Period=12</stp>
        <stp>MA</stp>
        <stp/>
        <stp/>
        <stp>all</stp>
        <stp/>
        <stp/>
        <stp/>
        <stp>T</stp>
        <tr r="L30" s="1"/>
      </tp>
      <tp>
        <v>15.16666667</v>
        <stp/>
        <stp>StudyData</stp>
        <stp>ZSE??11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>
        <v>809.41666667000004</v>
        <stp/>
        <stp>StudyData</stp>
        <stp>ZME??11</stp>
        <stp>MA</stp>
        <stp>InputChoice=ContractVol,MAType=Sim,Period=12</stp>
        <stp>MA</stp>
        <stp/>
        <stp/>
        <stp>all</stp>
        <stp/>
        <stp/>
        <stp/>
        <stp>T</stp>
        <tr r="L17" s="3"/>
      </tp>
      <tp>
        <v>510.91666666999998</v>
        <stp/>
        <stp>StudyData</stp>
        <stp>ZLE??11</stp>
        <stp>MA</stp>
        <stp>InputChoice=ContractVol,MAType=Sim,Period=12</stp>
        <stp>MA</stp>
        <stp/>
        <stp/>
        <stp>all</stp>
        <stp/>
        <stp/>
        <stp/>
        <stp>T</stp>
        <tr r="L17" s="2"/>
      </tp>
      <tp t="s">
        <v/>
        <stp/>
        <stp>StudyData</stp>
        <stp>ZLE??21</stp>
        <stp>MA</stp>
        <stp>InputChoice=ContractVol,MAType=Sim,Period=12</stp>
        <stp>MA</stp>
        <stp/>
        <stp/>
        <stp>all</stp>
        <stp/>
        <stp/>
        <stp/>
        <stp>T</stp>
        <tr r="L30" s="2"/>
      </tp>
      <tp t="s">
        <v/>
        <stp/>
        <stp>StudyData</stp>
        <stp>ZME??21</stp>
        <stp>MA</stp>
        <stp>InputChoice=ContractVol,MAType=Sim,Period=12</stp>
        <stp>MA</stp>
        <stp/>
        <stp/>
        <stp>all</stp>
        <stp/>
        <stp/>
        <stp/>
        <stp>T</stp>
        <tr r="L30" s="3"/>
      </tp>
      <tp>
        <v>186763</v>
        <stp/>
        <stp>ContractData</stp>
        <stp>ZLE??3</stp>
        <stp>P_OI</stp>
        <tr r="W8" s="2"/>
      </tp>
      <tp>
        <v>38692</v>
        <stp/>
        <stp>ContractData</stp>
        <stp>ZME??2</stp>
        <stp>P_OI</stp>
        <tr r="W7" s="3"/>
      </tp>
      <tp>
        <v>35706</v>
        <stp/>
        <stp>ContractData</stp>
        <stp>ZLE??2</stp>
        <stp>P_OI</stp>
        <tr r="W7" s="2"/>
      </tp>
      <tp>
        <v>170994</v>
        <stp/>
        <stp>ContractData</stp>
        <stp>ZME??3</stp>
        <stp>P_OI</stp>
        <tr r="W8" s="3"/>
      </tp>
      <tp>
        <v>49855</v>
        <stp/>
        <stp>ContractData</stp>
        <stp>ZLE??1</stp>
        <stp>P_OI</stp>
        <tr r="W6" s="2"/>
      </tp>
      <tp>
        <v>56123</v>
        <stp/>
        <stp>ContractData</stp>
        <stp>ZME??1</stp>
        <stp>P_OI</stp>
        <tr r="W6" s="3"/>
      </tp>
      <tp>
        <v>14954</v>
        <stp/>
        <stp>ContractData</stp>
        <stp>ZLE??7</stp>
        <stp>P_OI</stp>
        <tr r="W12" s="2"/>
      </tp>
      <tp>
        <v>26155</v>
        <stp/>
        <stp>ContractData</stp>
        <stp>ZME??6</stp>
        <stp>P_OI</stp>
        <tr r="W11" s="3"/>
      </tp>
      <tp>
        <v>23807</v>
        <stp/>
        <stp>ContractData</stp>
        <stp>ZLE??6</stp>
        <stp>P_OI</stp>
        <tr r="W11" s="2"/>
      </tp>
      <tp>
        <v>21530</v>
        <stp/>
        <stp>ContractData</stp>
        <stp>ZME??7</stp>
        <stp>P_OI</stp>
        <tr r="W12" s="3"/>
      </tp>
      <tp>
        <v>27302</v>
        <stp/>
        <stp>ContractData</stp>
        <stp>ZLE??5</stp>
        <stp>P_OI</stp>
        <tr r="W10" s="2"/>
      </tp>
      <tp>
        <v>24127</v>
        <stp/>
        <stp>ContractData</stp>
        <stp>ZME??4</stp>
        <stp>P_OI</stp>
        <tr r="W9" s="3"/>
      </tp>
      <tp>
        <v>33274</v>
        <stp/>
        <stp>ContractData</stp>
        <stp>ZLE??4</stp>
        <stp>P_OI</stp>
        <tr r="W9" s="2"/>
      </tp>
      <tp>
        <v>29163</v>
        <stp/>
        <stp>ContractData</stp>
        <stp>ZME??5</stp>
        <stp>P_OI</stp>
        <tr r="W10" s="3"/>
      </tp>
      <tp>
        <v>2255</v>
        <stp/>
        <stp>ContractData</stp>
        <stp>ZLE??9</stp>
        <stp>P_OI</stp>
        <tr r="W15" s="2"/>
      </tp>
      <tp>
        <v>3340</v>
        <stp/>
        <stp>ContractData</stp>
        <stp>ZME??8</stp>
        <stp>P_OI</stp>
        <tr r="W13" s="3"/>
      </tp>
      <tp>
        <v>2845</v>
        <stp/>
        <stp>ContractData</stp>
        <stp>ZLE??8</stp>
        <stp>P_OI</stp>
        <tr r="W13" s="2"/>
      </tp>
      <tp>
        <v>4224</v>
        <stp/>
        <stp>ContractData</stp>
        <stp>ZME??9</stp>
        <stp>P_OI</stp>
        <tr r="W15" s="3"/>
      </tp>
      <tp>
        <v>484</v>
        <stp/>
        <stp>ContractData</stp>
        <stp>ZSE??8</stp>
        <stp>P_OI</stp>
        <tr r="W13" s="1"/>
      </tp>
      <tp>
        <v>16540</v>
        <stp/>
        <stp>ContractData</stp>
        <stp>ZSE??9</stp>
        <stp>P_OI</stp>
        <tr r="W15" s="1"/>
      </tp>
      <tp>
        <v>83060</v>
        <stp/>
        <stp>ContractData</stp>
        <stp>ZSE??4</stp>
        <stp>P_OI</stp>
        <tr r="W9" s="1"/>
      </tp>
      <tp>
        <v>55256</v>
        <stp/>
        <stp>ContractData</stp>
        <stp>ZSE??5</stp>
        <stp>P_OI</stp>
        <tr r="W10" s="1"/>
      </tp>
      <tp>
        <v>31212</v>
        <stp/>
        <stp>ContractData</stp>
        <stp>ZSE??6</stp>
        <stp>P_OI</stp>
        <tr r="W11" s="1"/>
      </tp>
      <tp>
        <v>1164</v>
        <stp/>
        <stp>ContractData</stp>
        <stp>ZSE??7</stp>
        <stp>P_OI</stp>
        <tr r="W12" s="1"/>
      </tp>
      <tp>
        <v>45353</v>
        <stp/>
        <stp>ContractData</stp>
        <stp>ZSE??1</stp>
        <stp>P_OI</stp>
        <tr r="W6" s="1"/>
      </tp>
      <tp>
        <v>360004</v>
        <stp/>
        <stp>ContractData</stp>
        <stp>ZSE??2</stp>
        <stp>P_OI</stp>
        <tr r="W7" s="1"/>
      </tp>
      <tp>
        <v>62956</v>
        <stp/>
        <stp>ContractData</stp>
        <stp>ZSE??3</stp>
        <stp>P_OI</stp>
        <tr r="W8" s="1"/>
      </tp>
      <tp t="s">
        <v/>
        <stp/>
        <stp>StudyData</stp>
        <stp>ZSE??20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>
        <v>10.25</v>
        <stp/>
        <stp>StudyData</stp>
        <stp>ZSE??10</stp>
        <stp>MA</stp>
        <stp>InputChoice=ContractVol,MAType=Sim,Period=12</stp>
        <stp>MA</stp>
        <stp/>
        <stp/>
        <stp>all</stp>
        <stp/>
        <stp/>
        <stp/>
        <stp>T</stp>
        <tr r="L16" s="1"/>
      </tp>
      <tp>
        <v>227.5</v>
        <stp/>
        <stp>StudyData</stp>
        <stp>ZME??10</stp>
        <stp>MA</stp>
        <stp>InputChoice=ContractVol,MAType=Sim,Period=12</stp>
        <stp>MA</stp>
        <stp/>
        <stp/>
        <stp>all</stp>
        <stp/>
        <stp/>
        <stp/>
        <stp>T</stp>
        <tr r="L16" s="3"/>
      </tp>
      <tp>
        <v>150.08333332999999</v>
        <stp/>
        <stp>StudyData</stp>
        <stp>ZLE??10</stp>
        <stp>MA</stp>
        <stp>InputChoice=ContractVol,MAType=Sim,Period=12</stp>
        <stp>MA</stp>
        <stp/>
        <stp/>
        <stp>all</stp>
        <stp/>
        <stp/>
        <stp/>
        <stp>T</stp>
        <tr r="L16" s="2"/>
      </tp>
      <tp t="s">
        <v/>
        <stp/>
        <stp>StudyData</stp>
        <stp>ZLE??20</stp>
        <stp>MA</stp>
        <stp>InputChoice=ContractVol,MAType=Sim,Period=12</stp>
        <stp>MA</stp>
        <stp/>
        <stp/>
        <stp>all</stp>
        <stp/>
        <stp/>
        <stp/>
        <stp>T</stp>
        <tr r="L28" s="2"/>
      </tp>
      <tp t="s">
        <v/>
        <stp/>
        <stp>StudyData</stp>
        <stp>ZME??30</stp>
        <stp>MA</stp>
        <stp>InputChoice=ContractVol,MAType=Sim,Period=12</stp>
        <stp>MA</stp>
        <stp/>
        <stp/>
        <stp>all</stp>
        <stp/>
        <stp/>
        <stp/>
        <stp>T</stp>
        <tr r="L41" s="3"/>
      </tp>
      <tp t="s">
        <v/>
        <stp/>
        <stp>StudyData</stp>
        <stp>ZME??20</stp>
        <stp>MA</stp>
        <stp>InputChoice=ContractVol,MAType=Sim,Period=12</stp>
        <stp>MA</stp>
        <stp/>
        <stp/>
        <stp>all</stp>
        <stp/>
        <stp/>
        <stp/>
        <stp>T</stp>
        <tr r="L28" s="3"/>
      </tp>
      <tp t="s">
        <v>Soybean Oil (Globex), Sep 16</v>
        <stp/>
        <stp>ContractData</stp>
        <stp>ZLE??9</stp>
        <stp>LongDescription</stp>
        <tr r="B15" s="2"/>
      </tp>
      <tp t="s">
        <v>Soybean Meal (Globex), Aug 16</v>
        <stp/>
        <stp>ContractData</stp>
        <stp>ZME??8</stp>
        <stp>LongDescription</stp>
        <tr r="B13" s="3"/>
      </tp>
      <tp t="s">
        <v>Soybean Oil (Globex), Aug 16</v>
        <stp/>
        <stp>ContractData</stp>
        <stp>ZLE??8</stp>
        <stp>LongDescription</stp>
        <tr r="B13" s="2"/>
      </tp>
      <tp t="s">
        <v>Soybean Meal (Globex), Sep 16</v>
        <stp/>
        <stp>ContractData</stp>
        <stp>ZME??9</stp>
        <stp>LongDescription</stp>
        <tr r="B15" s="3"/>
      </tp>
      <tp t="s">
        <v>Soybean Oil (Globex), Jul 16</v>
        <stp/>
        <stp>ContractData</stp>
        <stp>ZLE??7</stp>
        <stp>LongDescription</stp>
        <tr r="B12" s="2"/>
      </tp>
      <tp t="s">
        <v>Soybean Meal (Globex), May 16</v>
        <stp/>
        <stp>ContractData</stp>
        <stp>ZME??6</stp>
        <stp>LongDescription</stp>
        <tr r="B11" s="3"/>
      </tp>
      <tp t="s">
        <v>Soybean Oil (Globex), May 16</v>
        <stp/>
        <stp>ContractData</stp>
        <stp>ZLE??6</stp>
        <stp>LongDescription</stp>
        <tr r="B11" s="2"/>
      </tp>
      <tp t="s">
        <v>Soybean Meal (Globex), Jul 16</v>
        <stp/>
        <stp>ContractData</stp>
        <stp>ZME??7</stp>
        <stp>LongDescription</stp>
        <tr r="B12" s="3"/>
      </tp>
      <tp t="s">
        <v>Soybean Oil (Globex), Mar 16</v>
        <stp/>
        <stp>ContractData</stp>
        <stp>ZLE??5</stp>
        <stp>LongDescription</stp>
        <tr r="B10" s="2"/>
      </tp>
      <tp t="s">
        <v>Soybean Meal (Globex), Jan 16</v>
        <stp/>
        <stp>ContractData</stp>
        <stp>ZME??4</stp>
        <stp>LongDescription</stp>
        <tr r="B9" s="3"/>
      </tp>
      <tp t="s">
        <v>Soybean Oil (Globex), Jan 16</v>
        <stp/>
        <stp>ContractData</stp>
        <stp>ZLE??4</stp>
        <stp>LongDescription</stp>
        <tr r="B9" s="2"/>
      </tp>
      <tp t="s">
        <v>Soybean Meal (Globex), Mar 16</v>
        <stp/>
        <stp>ContractData</stp>
        <stp>ZME??5</stp>
        <stp>LongDescription</stp>
        <tr r="B10" s="3"/>
      </tp>
      <tp t="s">
        <v>Soybean Oil (Globex), Dec 15</v>
        <stp/>
        <stp>ContractData</stp>
        <stp>ZLE??3</stp>
        <stp>LongDescription</stp>
        <tr r="B8" s="2"/>
      </tp>
      <tp t="s">
        <v>Soybean Meal (Globex), Oct 15</v>
        <stp/>
        <stp>ContractData</stp>
        <stp>ZME??2</stp>
        <stp>LongDescription</stp>
        <tr r="B7" s="3"/>
      </tp>
      <tp t="s">
        <v>Soybean Oil (Globex), Oct 15</v>
        <stp/>
        <stp>ContractData</stp>
        <stp>ZLE??2</stp>
        <stp>LongDescription</stp>
        <tr r="B7" s="2"/>
      </tp>
      <tp t="s">
        <v>Soybean Meal (Globex), Dec 15</v>
        <stp/>
        <stp>ContractData</stp>
        <stp>ZME??3</stp>
        <stp>LongDescription</stp>
        <tr r="B8" s="3"/>
      </tp>
      <tp t="s">
        <v>Soybean Oil (Globex), Sep 15</v>
        <stp/>
        <stp>ContractData</stp>
        <stp>ZLE??1</stp>
        <stp>LongDescription</stp>
        <tr r="B6" s="2"/>
      </tp>
      <tp t="s">
        <v>Soybean Meal (Globex), Sep 15</v>
        <stp/>
        <stp>ContractData</stp>
        <stp>ZME??1</stp>
        <stp>LongDescription</stp>
        <tr r="B6" s="3"/>
      </tp>
      <tp t="s">
        <v>Soybeans (Globex), Sep 15</v>
        <stp/>
        <stp>ContractData</stp>
        <stp>ZSE??1</stp>
        <stp>LongDescription</stp>
        <tr r="B6" s="1"/>
      </tp>
      <tp t="s">
        <v>Soybeans (Globex), Nov 15</v>
        <stp/>
        <stp>ContractData</stp>
        <stp>ZSE??2</stp>
        <stp>LongDescription</stp>
        <tr r="B7" s="1"/>
      </tp>
      <tp t="s">
        <v>Soybeans (Globex), Jan 16</v>
        <stp/>
        <stp>ContractData</stp>
        <stp>ZSE??3</stp>
        <stp>LongDescription</stp>
        <tr r="B8" s="1"/>
      </tp>
      <tp t="s">
        <v>Soybeans (Globex), Mar 16</v>
        <stp/>
        <stp>ContractData</stp>
        <stp>ZSE??4</stp>
        <stp>LongDescription</stp>
        <tr r="B9" s="1"/>
      </tp>
      <tp t="s">
        <v>Soybeans (Globex), May 16</v>
        <stp/>
        <stp>ContractData</stp>
        <stp>ZSE??5</stp>
        <stp>LongDescription</stp>
        <tr r="B10" s="1"/>
      </tp>
      <tp t="s">
        <v>Soybeans (Globex), Jul 16</v>
        <stp/>
        <stp>ContractData</stp>
        <stp>ZSE??6</stp>
        <stp>LongDescription</stp>
        <tr r="B11" s="1"/>
      </tp>
      <tp t="s">
        <v>Soybeans (Globex), Aug 16</v>
        <stp/>
        <stp>ContractData</stp>
        <stp>ZSE??7</stp>
        <stp>LongDescription</stp>
        <tr r="B12" s="1"/>
      </tp>
      <tp t="s">
        <v>Soybeans (Globex), Sep 16</v>
        <stp/>
        <stp>ContractData</stp>
        <stp>ZSE??8</stp>
        <stp>LongDescription</stp>
        <tr r="B13" s="1"/>
      </tp>
      <tp t="s">
        <v>Soybeans (Globex), Nov 16</v>
        <stp/>
        <stp>ContractData</stp>
        <stp>ZSE??9</stp>
        <stp>LongDescription</stp>
        <tr r="B15" s="1"/>
      </tp>
      <tp t="s">
        <v/>
        <stp/>
        <stp>StudyData</stp>
        <stp>ZSE??19</stp>
        <stp>MA</stp>
        <stp>InputChoice=ContractVol,MAType=Sim,Period=12</stp>
        <stp>MA</stp>
        <stp/>
        <stp/>
        <stp>all</stp>
        <stp/>
        <stp/>
        <stp/>
        <stp>T</stp>
        <tr r="L27" s="1"/>
      </tp>
      <tp>
        <v>8.6666666699999997</v>
        <stp/>
        <stp>StudyData</stp>
        <stp>ZME??19</stp>
        <stp>MA</stp>
        <stp>InputChoice=ContractVol,MAType=Sim,Period=12</stp>
        <stp>MA</stp>
        <stp/>
        <stp/>
        <stp>all</stp>
        <stp/>
        <stp/>
        <stp/>
        <stp>T</stp>
        <tr r="L27" s="3"/>
      </tp>
      <tp>
        <v>66</v>
        <stp/>
        <stp>StudyData</stp>
        <stp>ZLE??19</stp>
        <stp>MA</stp>
        <stp>InputChoice=ContractVol,MAType=Sim,Period=12</stp>
        <stp>MA</stp>
        <stp/>
        <stp/>
        <stp>all</stp>
        <stp/>
        <stp/>
        <stp/>
        <stp>T</stp>
        <tr r="L27" s="2"/>
      </tp>
      <tp t="s">
        <v/>
        <stp/>
        <stp>StudyData</stp>
        <stp>ZME??29</stp>
        <stp>MA</stp>
        <stp>InputChoice=ContractVol,MAType=Sim,Period=12</stp>
        <stp>MA</stp>
        <stp/>
        <stp/>
        <stp>all</stp>
        <stp/>
        <stp/>
        <stp/>
        <stp>T</stp>
        <tr r="L40" s="3"/>
      </tp>
      <tp t="s">
        <v/>
        <stp/>
        <stp>StudyData</stp>
        <stp>ZSE??18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 t="s">
        <v/>
        <stp/>
        <stp>StudyData</stp>
        <stp>ZME??18</stp>
        <stp>MA</stp>
        <stp>InputChoice=ContractVol,MAType=Sim,Period=12</stp>
        <stp>MA</stp>
        <stp/>
        <stp/>
        <stp>all</stp>
        <stp/>
        <stp/>
        <stp/>
        <stp>T</stp>
        <tr r="L26" s="3"/>
      </tp>
      <tp t="s">
        <v/>
        <stp/>
        <stp>StudyData</stp>
        <stp>ZLE??18</stp>
        <stp>MA</stp>
        <stp>InputChoice=ContractVol,MAType=Sim,Period=12</stp>
        <stp>MA</stp>
        <stp/>
        <stp/>
        <stp>all</stp>
        <stp/>
        <stp/>
        <stp/>
        <stp>T</stp>
        <tr r="L26" s="2"/>
      </tp>
      <tp t="s">
        <v/>
        <stp/>
        <stp>StudyData</stp>
        <stp>ZME??28</stp>
        <stp>MA</stp>
        <stp>InputChoice=ContractVol,MAType=Sim,Period=12</stp>
        <stp>MA</stp>
        <stp/>
        <stp/>
        <stp>all</stp>
        <stp/>
        <stp/>
        <stp/>
        <stp>T</stp>
        <tr r="L38" s="3"/>
      </tp>
      <tp>
        <v>42594</v>
        <stp/>
        <stp>ContractData</stp>
        <stp>ZLE??8</stp>
        <stp>ExpirationDate</stp>
        <stp/>
        <stp>D</stp>
        <tr r="F13" s="2"/>
      </tp>
      <tp>
        <v>42627</v>
        <stp/>
        <stp>ContractData</stp>
        <stp>ZME??9</stp>
        <stp>ExpirationDate</stp>
        <stp/>
        <stp>D</stp>
        <tr r="F15" s="3"/>
      </tp>
      <tp>
        <v>42627</v>
        <stp/>
        <stp>ContractData</stp>
        <stp>ZLE??9</stp>
        <stp>ExpirationDate</stp>
        <stp/>
        <stp>D</stp>
        <tr r="F15" s="2"/>
      </tp>
      <tp>
        <v>42594</v>
        <stp/>
        <stp>ContractData</stp>
        <stp>ZME??8</stp>
        <stp>ExpirationDate</stp>
        <stp/>
        <stp>D</stp>
        <tr r="F13" s="3"/>
      </tp>
      <tp>
        <v>42383</v>
        <stp/>
        <stp>ContractData</stp>
        <stp>ZLE??4</stp>
        <stp>ExpirationDate</stp>
        <stp/>
        <stp>D</stp>
        <tr r="F9" s="2"/>
      </tp>
      <tp>
        <v>42443</v>
        <stp/>
        <stp>ContractData</stp>
        <stp>ZME??5</stp>
        <stp>ExpirationDate</stp>
        <stp/>
        <stp>D</stp>
        <tr r="F10" s="3"/>
      </tp>
      <tp>
        <v>42443</v>
        <stp/>
        <stp>ContractData</stp>
        <stp>ZLE??5</stp>
        <stp>ExpirationDate</stp>
        <stp/>
        <stp>D</stp>
        <tr r="F10" s="2"/>
      </tp>
      <tp>
        <v>42383</v>
        <stp/>
        <stp>ContractData</stp>
        <stp>ZME??4</stp>
        <stp>ExpirationDate</stp>
        <stp/>
        <stp>D</stp>
        <tr r="F9" s="3"/>
      </tp>
      <tp>
        <v>79</v>
        <stp/>
        <stp>ContractData</stp>
        <stp>ZLE??9</stp>
        <stp>T_CVol</stp>
        <tr r="K15" s="2"/>
      </tp>
      <tp>
        <v>218</v>
        <stp/>
        <stp>ContractData</stp>
        <stp>ZME??8</stp>
        <stp>T_CVol</stp>
        <tr r="K13" s="3"/>
      </tp>
      <tp>
        <v>191</v>
        <stp/>
        <stp>ContractData</stp>
        <stp>ZLE??8</stp>
        <stp>T_CVol</stp>
        <tr r="K13" s="2"/>
      </tp>
      <tp>
        <v>127</v>
        <stp/>
        <stp>ContractData</stp>
        <stp>ZME??9</stp>
        <stp>T_CVol</stp>
        <tr r="K15" s="3"/>
      </tp>
      <tp>
        <v>787</v>
        <stp/>
        <stp>ContractData</stp>
        <stp>ZLE??7</stp>
        <stp>T_CVol</stp>
        <tr r="K12" s="2"/>
      </tp>
      <tp>
        <v>1112</v>
        <stp/>
        <stp>ContractData</stp>
        <stp>ZME??6</stp>
        <stp>T_CVol</stp>
        <tr r="K11" s="3"/>
      </tp>
      <tp>
        <v>1482</v>
        <stp/>
        <stp>ContractData</stp>
        <stp>ZLE??6</stp>
        <stp>T_CVol</stp>
        <tr r="K11" s="2"/>
      </tp>
      <tp>
        <v>747</v>
        <stp/>
        <stp>ContractData</stp>
        <stp>ZME??7</stp>
        <stp>T_CVol</stp>
        <tr r="K12" s="3"/>
      </tp>
      <tp>
        <v>2997</v>
        <stp/>
        <stp>ContractData</stp>
        <stp>ZLE??5</stp>
        <stp>T_CVol</stp>
        <tr r="K10" s="2"/>
      </tp>
      <tp>
        <v>1518</v>
        <stp/>
        <stp>ContractData</stp>
        <stp>ZME??4</stp>
        <stp>T_CVol</stp>
        <tr r="K9" s="3"/>
      </tp>
      <tp>
        <v>2848</v>
        <stp/>
        <stp>ContractData</stp>
        <stp>ZLE??4</stp>
        <stp>T_CVol</stp>
        <tr r="K9" s="2"/>
      </tp>
      <tp>
        <v>1340</v>
        <stp/>
        <stp>ContractData</stp>
        <stp>ZME??5</stp>
        <stp>T_CVol</stp>
        <tr r="K10" s="3"/>
      </tp>
      <tp>
        <v>22400</v>
        <stp/>
        <stp>ContractData</stp>
        <stp>ZLE??3</stp>
        <stp>T_CVol</stp>
        <tr r="K8" s="2"/>
      </tp>
      <tp>
        <v>3281</v>
        <stp/>
        <stp>ContractData</stp>
        <stp>ZME??2</stp>
        <stp>T_CVol</stp>
        <tr r="K7" s="3"/>
      </tp>
      <tp>
        <v>3318</v>
        <stp/>
        <stp>ContractData</stp>
        <stp>ZLE??2</stp>
        <stp>T_CVol</stp>
        <tr r="K7" s="2"/>
      </tp>
      <tp>
        <v>18223</v>
        <stp/>
        <stp>ContractData</stp>
        <stp>ZME??3</stp>
        <stp>T_CVol</stp>
        <tr r="K8" s="3"/>
      </tp>
      <tp>
        <v>5241</v>
        <stp/>
        <stp>ContractData</stp>
        <stp>ZLE??1</stp>
        <stp>T_CVol</stp>
        <tr r="K6" s="2"/>
      </tp>
      <tp>
        <v>4468</v>
        <stp/>
        <stp>ContractData</stp>
        <stp>ZME??1</stp>
        <stp>T_CVol</stp>
        <tr r="K6" s="3"/>
      </tp>
      <tp>
        <v>4600</v>
        <stp/>
        <stp>ContractData</stp>
        <stp>ZSE??1</stp>
        <stp>T_CVol</stp>
        <tr r="K6" s="1"/>
      </tp>
      <tp>
        <v>49768</v>
        <stp/>
        <stp>ContractData</stp>
        <stp>ZSE??2</stp>
        <stp>T_CVol</stp>
        <tr r="K7" s="1"/>
      </tp>
      <tp>
        <v>6389</v>
        <stp/>
        <stp>ContractData</stp>
        <stp>ZSE??3</stp>
        <stp>T_CVol</stp>
        <tr r="K8" s="1"/>
      </tp>
      <tp>
        <v>2880</v>
        <stp/>
        <stp>ContractData</stp>
        <stp>ZSE??4</stp>
        <stp>T_CVol</stp>
        <tr r="K9" s="1"/>
      </tp>
      <tp>
        <v>2035</v>
        <stp/>
        <stp>ContractData</stp>
        <stp>ZSE??5</stp>
        <stp>T_CVol</stp>
        <tr r="K10" s="1"/>
      </tp>
      <tp>
        <v>1033</v>
        <stp/>
        <stp>ContractData</stp>
        <stp>ZSE??6</stp>
        <stp>T_CVol</stp>
        <tr r="K11" s="1"/>
      </tp>
      <tp>
        <v>135</v>
        <stp/>
        <stp>ContractData</stp>
        <stp>ZSE??7</stp>
        <stp>T_CVol</stp>
        <tr r="K12" s="1"/>
      </tp>
      <tp>
        <v>5</v>
        <stp/>
        <stp>ContractData</stp>
        <stp>ZSE??8</stp>
        <stp>T_CVol</stp>
        <tr r="K13" s="1"/>
      </tp>
      <tp>
        <v>827</v>
        <stp/>
        <stp>ContractData</stp>
        <stp>ZSE??9</stp>
        <stp>T_CVol</stp>
        <tr r="K15" s="1"/>
      </tp>
      <tp>
        <v>280</v>
        <stp/>
        <stp>ContractData</stp>
        <stp>ZLE??9</stp>
        <stp>Y_CVol</stp>
        <tr r="N15" s="2"/>
      </tp>
      <tp>
        <v>371</v>
        <stp/>
        <stp>ContractData</stp>
        <stp>ZME??8</stp>
        <stp>Y_CVol</stp>
        <tr r="N13" s="3"/>
      </tp>
      <tp>
        <v>235</v>
        <stp/>
        <stp>ContractData</stp>
        <stp>ZLE??8</stp>
        <stp>Y_CVol</stp>
        <tr r="N13" s="2"/>
      </tp>
      <tp>
        <v>664</v>
        <stp/>
        <stp>ContractData</stp>
        <stp>ZME??9</stp>
        <stp>Y_CVol</stp>
        <tr r="N15" s="3"/>
      </tp>
      <tp>
        <v>2121</v>
        <stp/>
        <stp>ContractData</stp>
        <stp>ZLE??7</stp>
        <stp>Y_CVol</stp>
        <tr r="N12" s="2"/>
      </tp>
      <tp>
        <v>3184</v>
        <stp/>
        <stp>ContractData</stp>
        <stp>ZME??6</stp>
        <stp>Y_CVol</stp>
        <tr r="N11" s="3"/>
      </tp>
      <tp>
        <v>2040</v>
        <stp/>
        <stp>ContractData</stp>
        <stp>ZLE??6</stp>
        <stp>Y_CVol</stp>
        <tr r="N11" s="2"/>
      </tp>
      <tp>
        <v>2391</v>
        <stp/>
        <stp>ContractData</stp>
        <stp>ZME??7</stp>
        <stp>Y_CVol</stp>
        <tr r="N12" s="3"/>
      </tp>
      <tp>
        <v>4969</v>
        <stp/>
        <stp>ContractData</stp>
        <stp>ZLE??5</stp>
        <stp>Y_CVol</stp>
        <tr r="N10" s="2"/>
      </tp>
      <tp>
        <v>4143</v>
        <stp/>
        <stp>ContractData</stp>
        <stp>ZME??4</stp>
        <stp>Y_CVol</stp>
        <tr r="N9" s="3"/>
      </tp>
      <tp>
        <v>4290</v>
        <stp/>
        <stp>ContractData</stp>
        <stp>ZLE??4</stp>
        <stp>Y_CVol</stp>
        <tr r="N9" s="2"/>
      </tp>
      <tp>
        <v>2756</v>
        <stp/>
        <stp>ContractData</stp>
        <stp>ZME??5</stp>
        <stp>Y_CVol</stp>
        <tr r="N10" s="3"/>
      </tp>
      <tp>
        <v>39589</v>
        <stp/>
        <stp>ContractData</stp>
        <stp>ZLE??3</stp>
        <stp>Y_CVol</stp>
        <tr r="N8" s="2"/>
      </tp>
      <tp>
        <v>5401</v>
        <stp/>
        <stp>ContractData</stp>
        <stp>ZME??2</stp>
        <stp>Y_CVol</stp>
        <tr r="N7" s="3"/>
      </tp>
      <tp>
        <v>6726</v>
        <stp/>
        <stp>ContractData</stp>
        <stp>ZLE??2</stp>
        <stp>Y_CVol</stp>
        <tr r="N7" s="2"/>
      </tp>
      <tp>
        <v>32370</v>
        <stp/>
        <stp>ContractData</stp>
        <stp>ZME??3</stp>
        <stp>Y_CVol</stp>
        <tr r="N8" s="3"/>
      </tp>
      <tp>
        <v>13914</v>
        <stp/>
        <stp>ContractData</stp>
        <stp>ZLE??1</stp>
        <stp>Y_CVol</stp>
        <tr r="N6" s="2"/>
      </tp>
      <tp>
        <v>9498</v>
        <stp/>
        <stp>ContractData</stp>
        <stp>ZME??1</stp>
        <stp>Y_CVol</stp>
        <tr r="N6" s="3"/>
      </tp>
      <tp>
        <v>10557</v>
        <stp/>
        <stp>ContractData</stp>
        <stp>ZSE??1</stp>
        <stp>Y_CVol</stp>
        <tr r="N6" s="1"/>
      </tp>
      <tp>
        <v>85658</v>
        <stp/>
        <stp>ContractData</stp>
        <stp>ZSE??2</stp>
        <stp>Y_CVol</stp>
        <tr r="N7" s="1"/>
      </tp>
      <tp>
        <v>13093</v>
        <stp/>
        <stp>ContractData</stp>
        <stp>ZSE??3</stp>
        <stp>Y_CVol</stp>
        <tr r="N8" s="1"/>
      </tp>
      <tp>
        <v>7510</v>
        <stp/>
        <stp>ContractData</stp>
        <stp>ZSE??4</stp>
        <stp>Y_CVol</stp>
        <tr r="N9" s="1"/>
      </tp>
      <tp>
        <v>4484</v>
        <stp/>
        <stp>ContractData</stp>
        <stp>ZSE??5</stp>
        <stp>Y_CVol</stp>
        <tr r="N10" s="1"/>
      </tp>
      <tp>
        <v>1990</v>
        <stp/>
        <stp>ContractData</stp>
        <stp>ZSE??6</stp>
        <stp>Y_CVol</stp>
        <tr r="N11" s="1"/>
      </tp>
      <tp>
        <v>64</v>
        <stp/>
        <stp>ContractData</stp>
        <stp>ZSE??7</stp>
        <stp>Y_CVol</stp>
        <tr r="N12" s="1"/>
      </tp>
      <tp>
        <v>11</v>
        <stp/>
        <stp>ContractData</stp>
        <stp>ZSE??8</stp>
        <stp>Y_CVol</stp>
        <tr r="N13" s="1"/>
      </tp>
      <tp>
        <v>1446</v>
        <stp/>
        <stp>ContractData</stp>
        <stp>ZSE??9</stp>
        <stp>Y_CVol</stp>
        <tr r="N15" s="1"/>
      </tp>
      <tp>
        <v>42503</v>
        <stp/>
        <stp>ContractData</stp>
        <stp>ZLE??6</stp>
        <stp>ExpirationDate</stp>
        <stp/>
        <stp>D</stp>
        <tr r="F11" s="2"/>
      </tp>
      <tp>
        <v>42565</v>
        <stp/>
        <stp>ContractData</stp>
        <stp>ZME??7</stp>
        <stp>ExpirationDate</stp>
        <stp/>
        <stp>D</stp>
        <tr r="F12" s="3"/>
      </tp>
      <tp>
        <v>42565</v>
        <stp/>
        <stp>ContractData</stp>
        <stp>ZLE??7</stp>
        <stp>ExpirationDate</stp>
        <stp/>
        <stp>D</stp>
        <tr r="F12" s="2"/>
      </tp>
      <tp>
        <v>42503</v>
        <stp/>
        <stp>ContractData</stp>
        <stp>ZME??6</stp>
        <stp>ExpirationDate</stp>
        <stp/>
        <stp>D</stp>
        <tr r="F11" s="3"/>
      </tp>
      <tp>
        <v>42261</v>
        <stp/>
        <stp>ContractData</stp>
        <stp>ZME??1</stp>
        <stp>ExpirationDate</stp>
        <stp/>
        <stp>D</stp>
        <tr r="F6" s="3"/>
      </tp>
      <tp>
        <v>346</v>
        <stp/>
        <stp>ContractData</stp>
        <stp>ZSE??16</stp>
        <stp>P_OI</stp>
        <tr r="W23" s="1"/>
      </tp>
      <tp>
        <v>0</v>
        <stp/>
        <stp>ContractData</stp>
        <stp>ZSE??17</stp>
        <stp>P_OI</stp>
        <tr r="W25" s="1"/>
      </tp>
      <tp>
        <v>19</v>
        <stp/>
        <stp>ContractData</stp>
        <stp>ZSE??14</stp>
        <stp>P_OI</stp>
        <tr r="W21" s="1"/>
      </tp>
      <tp>
        <v>14</v>
        <stp/>
        <stp>ContractData</stp>
        <stp>ZSE??15</stp>
        <stp>P_OI</stp>
        <tr r="W22" s="1"/>
      </tp>
      <tp>
        <v>54</v>
        <stp/>
        <stp>ContractData</stp>
        <stp>ZSE??12</stp>
        <stp>P_OI</stp>
        <tr r="W18" s="1"/>
      </tp>
      <tp>
        <v>92</v>
        <stp/>
        <stp>ContractData</stp>
        <stp>ZSE??13</stp>
        <stp>P_OI</stp>
        <tr r="W20" s="1"/>
      </tp>
      <tp>
        <v>104</v>
        <stp/>
        <stp>ContractData</stp>
        <stp>ZSE??10</stp>
        <stp>P_OI</stp>
        <tr r="W16" s="1"/>
      </tp>
      <tp>
        <v>87</v>
        <stp/>
        <stp>ContractData</stp>
        <stp>ZSE??11</stp>
        <stp>P_OI</stp>
        <tr r="W17" s="1"/>
      </tp>
      <tp>
        <v>0</v>
        <stp/>
        <stp>ContractData</stp>
        <stp>ZSE??18</stp>
        <stp>P_OI</stp>
        <tr r="W26" s="1"/>
      </tp>
      <tp>
        <v>0</v>
        <stp/>
        <stp>ContractData</stp>
        <stp>ZSE??19</stp>
        <stp>P_OI</stp>
        <tr r="W27" s="1"/>
      </tp>
      <tp>
        <v>42261</v>
        <stp/>
        <stp>ContractData</stp>
        <stp>ZLE??1</stp>
        <stp>ExpirationDate</stp>
        <stp/>
        <stp>D</stp>
        <tr r="F6" s="2"/>
      </tp>
      <tp>
        <v>0</v>
        <stp/>
        <stp>ContractData</stp>
        <stp>ZSE??24</stp>
        <stp>P_OI</stp>
        <tr r="W33" s="1"/>
      </tp>
      <tp>
        <v>0</v>
        <stp/>
        <stp>ContractData</stp>
        <stp>ZSE??22</stp>
        <stp>P_OI</stp>
        <tr r="W31" s="1"/>
      </tp>
      <tp>
        <v>6</v>
        <stp/>
        <stp>ContractData</stp>
        <stp>ZSE??23</stp>
        <stp>P_OI</stp>
        <tr r="W32" s="1"/>
      </tp>
      <tp>
        <v>0</v>
        <stp/>
        <stp>ContractData</stp>
        <stp>ZSE??20</stp>
        <stp>P_OI</stp>
        <tr r="W28" s="1"/>
      </tp>
      <tp>
        <v>0</v>
        <stp/>
        <stp>ContractData</stp>
        <stp>ZSE??21</stp>
        <stp>P_OI</stp>
        <tr r="W30" s="1"/>
      </tp>
      <tp>
        <v>42291</v>
        <stp/>
        <stp>ContractData</stp>
        <stp>ZLE??2</stp>
        <stp>ExpirationDate</stp>
        <stp/>
        <stp>D</stp>
        <tr r="F7" s="2"/>
      </tp>
      <tp>
        <v>42352</v>
        <stp/>
        <stp>ContractData</stp>
        <stp>ZME??3</stp>
        <stp>ExpirationDate</stp>
        <stp/>
        <stp>D</stp>
        <tr r="F8" s="3"/>
      </tp>
      <tp>
        <v>42352</v>
        <stp/>
        <stp>ContractData</stp>
        <stp>ZLE??3</stp>
        <stp>ExpirationDate</stp>
        <stp/>
        <stp>D</stp>
        <tr r="F8" s="2"/>
      </tp>
      <tp>
        <v>42291</v>
        <stp/>
        <stp>ContractData</stp>
        <stp>ZME??2</stp>
        <stp>ExpirationDate</stp>
        <stp/>
        <stp>D</stp>
        <tr r="F7" s="3"/>
      </tp>
      <tp>
        <v>544</v>
        <stp/>
        <stp>StudyData</stp>
        <stp>Vol(ZLE??1) when (LocalDay(ZLE??1)=14 and LocalHour(ZLE??1)=10 and LocalMinute(ZLE??1)=0)</stp>
        <stp>Bar</stp>
        <stp/>
        <stp>Vol</stp>
        <stp>30</stp>
        <stp>0</stp>
        <tr r="Z6" s="2"/>
      </tp>
      <tp>
        <v>165</v>
        <stp/>
        <stp>StudyData</stp>
        <stp>Vol(ZLE??2) when (LocalDay(ZLE??2)=14 and LocalHour(ZLE??2)=10 and LocalMinute(ZLE??2)=0)</stp>
        <stp>Bar</stp>
        <stp/>
        <stp>Vol</stp>
        <stp>30</stp>
        <stp>0</stp>
        <tr r="Z7" s="2"/>
      </tp>
      <tp>
        <v>2281</v>
        <stp/>
        <stp>StudyData</stp>
        <stp>Vol(ZLE??3) when (LocalDay(ZLE??3)=14 and LocalHour(ZLE??3)=10 and LocalMinute(ZLE??3)=0)</stp>
        <stp>Bar</stp>
        <stp/>
        <stp>Vol</stp>
        <stp>30</stp>
        <stp>0</stp>
        <tr r="Z8" s="2"/>
      </tp>
      <tp>
        <v>135</v>
        <stp/>
        <stp>StudyData</stp>
        <stp>Vol(ZLE??4) when (LocalDay(ZLE??4)=14 and LocalHour(ZLE??4)=10 and LocalMinute(ZLE??4)=0)</stp>
        <stp>Bar</stp>
        <stp/>
        <stp>Vol</stp>
        <stp>30</stp>
        <stp>0</stp>
        <tr r="Z9" s="2"/>
      </tp>
      <tp>
        <v>93</v>
        <stp/>
        <stp>StudyData</stp>
        <stp>Vol(ZLE??5) when (LocalDay(ZLE??5)=14 and LocalHour(ZLE??5)=10 and LocalMinute(ZLE??5)=0)</stp>
        <stp>Bar</stp>
        <stp/>
        <stp>Vol</stp>
        <stp>30</stp>
        <stp>0</stp>
        <tr r="Z10" s="2"/>
      </tp>
      <tp>
        <v>18</v>
        <stp/>
        <stp>StudyData</stp>
        <stp>Vol(ZLE??6) when (LocalDay(ZLE??6)=14 and LocalHour(ZLE??6)=10 and LocalMinute(ZLE??6)=0)</stp>
        <stp>Bar</stp>
        <stp/>
        <stp>Vol</stp>
        <stp>30</stp>
        <stp>0</stp>
        <tr r="Z11" s="2"/>
      </tp>
      <tp>
        <v>5</v>
        <stp/>
        <stp>StudyData</stp>
        <stp>Vol(ZLE??7) when (LocalDay(ZLE??7)=14 and LocalHour(ZLE??7)=10 and LocalMinute(ZLE??7)=0)</stp>
        <stp>Bar</stp>
        <stp/>
        <stp>Vol</stp>
        <stp>30</stp>
        <stp>0</stp>
        <tr r="Z12" s="2"/>
      </tp>
      <tp>
        <v>3</v>
        <stp/>
        <stp>StudyData</stp>
        <stp>Vol(ZLE??8) when (LocalDay(ZLE??8)=14 and LocalHour(ZLE??8)=10 and LocalMinute(ZLE??8)=0)</stp>
        <stp>Bar</stp>
        <stp/>
        <stp>Vol</stp>
        <stp>30</stp>
        <stp>0</stp>
        <tr r="Z13" s="2"/>
      </tp>
      <tp>
        <v>4</v>
        <stp/>
        <stp>StudyData</stp>
        <stp>Vol(ZLE??9) when (LocalDay(ZLE??9)=14 and LocalHour(ZLE??9)=10 and LocalMinute(ZLE??9)=0)</stp>
        <stp>Bar</stp>
        <stp/>
        <stp>Vol</stp>
        <stp>30</stp>
        <stp>0</stp>
        <tr r="Z15" s="2"/>
      </tp>
      <tp>
        <v>545</v>
        <stp/>
        <stp>StudyData</stp>
        <stp>Vol(ZME??1) when (LocalDay(ZME??1)=14 and LocalHour(ZME??1)=10 and LocalMinute(ZME??1)=0)</stp>
        <stp>Bar</stp>
        <stp/>
        <stp>Vol</stp>
        <stp>30</stp>
        <stp>0</stp>
        <tr r="Z6" s="3"/>
      </tp>
      <tp>
        <v>176</v>
        <stp/>
        <stp>StudyData</stp>
        <stp>Vol(ZME??2) when (LocalDay(ZME??2)=14 and LocalHour(ZME??2)=10 and LocalMinute(ZME??2)=0)</stp>
        <stp>Bar</stp>
        <stp/>
        <stp>Vol</stp>
        <stp>30</stp>
        <stp>0</stp>
        <tr r="Z7" s="3"/>
      </tp>
      <tp>
        <v>2560</v>
        <stp/>
        <stp>StudyData</stp>
        <stp>Vol(ZME??3) when (LocalDay(ZME??3)=14 and LocalHour(ZME??3)=10 and LocalMinute(ZME??3)=0)</stp>
        <stp>Bar</stp>
        <stp/>
        <stp>Vol</stp>
        <stp>30</stp>
        <stp>0</stp>
        <tr r="Z8" s="3"/>
      </tp>
      <tp>
        <v>189</v>
        <stp/>
        <stp>StudyData</stp>
        <stp>Vol(ZME??4) when (LocalDay(ZME??4)=14 and LocalHour(ZME??4)=10 and LocalMinute(ZME??4)=0)</stp>
        <stp>Bar</stp>
        <stp/>
        <stp>Vol</stp>
        <stp>30</stp>
        <stp>0</stp>
        <tr r="Z9" s="3"/>
      </tp>
      <tp>
        <v>122</v>
        <stp/>
        <stp>StudyData</stp>
        <stp>Vol(ZME??5) when (LocalDay(ZME??5)=14 and LocalHour(ZME??5)=10 and LocalMinute(ZME??5)=0)</stp>
        <stp>Bar</stp>
        <stp/>
        <stp>Vol</stp>
        <stp>30</stp>
        <stp>0</stp>
        <tr r="Z10" s="3"/>
      </tp>
      <tp>
        <v>80</v>
        <stp/>
        <stp>StudyData</stp>
        <stp>Vol(ZME??6) when (LocalDay(ZME??6)=14 and LocalHour(ZME??6)=10 and LocalMinute(ZME??6)=0)</stp>
        <stp>Bar</stp>
        <stp/>
        <stp>Vol</stp>
        <stp>30</stp>
        <stp>0</stp>
        <tr r="Z11" s="3"/>
      </tp>
      <tp>
        <v>51</v>
        <stp/>
        <stp>StudyData</stp>
        <stp>Vol(ZME??7) when (LocalDay(ZME??7)=14 and LocalHour(ZME??7)=10 and LocalMinute(ZME??7)=0)</stp>
        <stp>Bar</stp>
        <stp/>
        <stp>Vol</stp>
        <stp>30</stp>
        <stp>0</stp>
        <tr r="Z12" s="3"/>
      </tp>
      <tp>
        <v>5</v>
        <stp/>
        <stp>StudyData</stp>
        <stp>Vol(ZME??8) when (LocalDay(ZME??8)=14 and LocalHour(ZME??8)=10 and LocalMinute(ZME??8)=0)</stp>
        <stp>Bar</stp>
        <stp/>
        <stp>Vol</stp>
        <stp>30</stp>
        <stp>0</stp>
        <tr r="Z13" s="3"/>
      </tp>
      <tp>
        <v>6</v>
        <stp/>
        <stp>StudyData</stp>
        <stp>Vol(ZME??9) when (LocalDay(ZME??9)=14 and LocalHour(ZME??9)=10 and LocalMinute(ZME??9)=0)</stp>
        <stp>Bar</stp>
        <stp/>
        <stp>Vol</stp>
        <stp>30</stp>
        <stp>0</stp>
        <tr r="Z15" s="3"/>
      </tp>
      <tp>
        <v>717</v>
        <stp/>
        <stp>StudyData</stp>
        <stp>Vol(ZSE??1) when (LocalDay(ZSE??1)=14 and LocalHour(ZSE??1)=10 and LocalMinute(ZSE??1)=0)</stp>
        <stp>Bar</stp>
        <stp/>
        <stp>Vol</stp>
        <stp>30</stp>
        <stp>0</stp>
        <tr r="Z6" s="1"/>
      </tp>
      <tp>
        <v>6877</v>
        <stp/>
        <stp>StudyData</stp>
        <stp>Vol(ZSE??2) when (LocalDay(ZSE??2)=14 and LocalHour(ZSE??2)=10 and LocalMinute(ZSE??2)=0)</stp>
        <stp>Bar</stp>
        <stp/>
        <stp>Vol</stp>
        <stp>30</stp>
        <stp>0</stp>
        <tr r="Z7" s="1"/>
      </tp>
      <tp>
        <v>466</v>
        <stp/>
        <stp>StudyData</stp>
        <stp>Vol(ZSE??3) when (LocalDay(ZSE??3)=14 and LocalHour(ZSE??3)=10 and LocalMinute(ZSE??3)=0)</stp>
        <stp>Bar</stp>
        <stp/>
        <stp>Vol</stp>
        <stp>30</stp>
        <stp>0</stp>
        <tr r="Z8" s="1"/>
      </tp>
      <tp>
        <v>107</v>
        <stp/>
        <stp>StudyData</stp>
        <stp>Vol(ZSE??4) when (LocalDay(ZSE??4)=14 and LocalHour(ZSE??4)=10 and LocalMinute(ZSE??4)=0)</stp>
        <stp>Bar</stp>
        <stp/>
        <stp>Vol</stp>
        <stp>30</stp>
        <stp>0</stp>
        <tr r="Z9" s="1"/>
      </tp>
      <tp>
        <v>150</v>
        <stp/>
        <stp>StudyData</stp>
        <stp>Vol(ZSE??5) when (LocalDay(ZSE??5)=14 and LocalHour(ZSE??5)=10 and LocalMinute(ZSE??5)=0)</stp>
        <stp>Bar</stp>
        <stp/>
        <stp>Vol</stp>
        <stp>30</stp>
        <stp>0</stp>
        <tr r="Z10" s="1"/>
      </tp>
      <tp>
        <v>20</v>
        <stp/>
        <stp>StudyData</stp>
        <stp>Vol(ZSE??6) when (LocalDay(ZSE??6)=14 and LocalHour(ZSE??6)=10 and LocalMinute(ZSE??6)=0)</stp>
        <stp>Bar</stp>
        <stp/>
        <stp>Vol</stp>
        <stp>30</stp>
        <stp>0</stp>
        <tr r="Z11" s="1"/>
      </tp>
      <tp>
        <v>1</v>
        <stp/>
        <stp>StudyData</stp>
        <stp>Vol(ZSE??7) when (LocalDay(ZSE??7)=14 and LocalHour(ZSE??7)=10 and LocalMinute(ZSE??7)=0)</stp>
        <stp>Bar</stp>
        <stp/>
        <stp>Vol</stp>
        <stp>30</stp>
        <stp>0</stp>
        <tr r="Z12" s="1"/>
      </tp>
      <tp>
        <v>1</v>
        <stp/>
        <stp>StudyData</stp>
        <stp>Vol(ZSE??8) when (LocalDay(ZSE??8)=14 and LocalHour(ZSE??8)=10 and LocalMinute(ZSE??8)=0)</stp>
        <stp>Bar</stp>
        <stp/>
        <stp>Vol</stp>
        <stp>30</stp>
        <stp>0</stp>
        <tr r="Z13" s="1"/>
      </tp>
      <tp>
        <v>129</v>
        <stp/>
        <stp>StudyData</stp>
        <stp>Vol(ZSE??9) when (LocalDay(ZSE??9)=14 and LocalHour(ZSE??9)=10 and LocalMinute(ZSE??9)=0)</stp>
        <stp>Bar</stp>
        <stp/>
        <stp>Vol</stp>
        <stp>30</stp>
        <stp>0</stp>
        <tr r="Z15" s="1"/>
      </tp>
      <tp>
        <v>0</v>
        <stp/>
        <stp>ContractData</stp>
        <stp>ZME??26</stp>
        <stp>P_OI</stp>
        <tr r="W36" s="3"/>
      </tp>
      <tp>
        <v>0</v>
        <stp/>
        <stp>ContractData</stp>
        <stp>ZME??27</stp>
        <stp>P_OI</stp>
        <tr r="W37" s="3"/>
      </tp>
      <tp>
        <v>0</v>
        <stp/>
        <stp>ContractData</stp>
        <stp>ZME??24</stp>
        <stp>P_OI</stp>
        <tr r="W33" s="3"/>
      </tp>
      <tp>
        <v>0</v>
        <stp/>
        <stp>ContractData</stp>
        <stp>ZME??25</stp>
        <stp>P_OI</stp>
        <tr r="W35" s="3"/>
      </tp>
      <tp>
        <v>0</v>
        <stp/>
        <stp>ContractData</stp>
        <stp>ZME??22</stp>
        <stp>P_OI</stp>
        <tr r="W31" s="3"/>
      </tp>
      <tp>
        <v>0</v>
        <stp/>
        <stp>ContractData</stp>
        <stp>ZME??23</stp>
        <stp>P_OI</stp>
        <tr r="W32" s="3"/>
      </tp>
      <tp>
        <v>0</v>
        <stp/>
        <stp>ContractData</stp>
        <stp>ZME??20</stp>
        <stp>P_OI</stp>
        <tr r="W28" s="3"/>
      </tp>
      <tp>
        <v>0</v>
        <stp/>
        <stp>ContractData</stp>
        <stp>ZME??21</stp>
        <stp>P_OI</stp>
        <tr r="W30" s="3"/>
      </tp>
      <tp>
        <v>0</v>
        <stp/>
        <stp>ContractData</stp>
        <stp>ZME??28</stp>
        <stp>P_OI</stp>
        <tr r="W38" s="3"/>
      </tp>
      <tp>
        <v>0</v>
        <stp/>
        <stp>ContractData</stp>
        <stp>ZME??29</stp>
        <stp>P_OI</stp>
        <tr r="W40" s="3"/>
      </tp>
      <tp>
        <v>42383</v>
        <stp/>
        <stp>ContractData</stp>
        <stp>ZSE??3</stp>
        <stp>ExpirationDate</stp>
        <stp/>
        <stp>D</stp>
        <tr r="F8" s="1"/>
      </tp>
      <tp>
        <v>0</v>
        <stp/>
        <stp>ContractData</stp>
        <stp>ZLE??26</stp>
        <stp>P_OI</stp>
        <tr r="W36" s="2"/>
      </tp>
      <tp>
        <v>0</v>
        <stp/>
        <stp>ContractData</stp>
        <stp>ZLE??24</stp>
        <stp>P_OI</stp>
        <tr r="W33" s="2"/>
      </tp>
      <tp>
        <v>0</v>
        <stp/>
        <stp>ContractData</stp>
        <stp>ZLE??25</stp>
        <stp>P_OI</stp>
        <tr r="W35" s="2"/>
      </tp>
      <tp>
        <v>0</v>
        <stp/>
        <stp>ContractData</stp>
        <stp>ZLE??22</stp>
        <stp>P_OI</stp>
        <tr r="W31" s="2"/>
      </tp>
      <tp>
        <v>0</v>
        <stp/>
        <stp>ContractData</stp>
        <stp>ZLE??23</stp>
        <stp>P_OI</stp>
        <tr r="W32" s="2"/>
      </tp>
      <tp>
        <v>0</v>
        <stp/>
        <stp>ContractData</stp>
        <stp>ZLE??20</stp>
        <stp>P_OI</stp>
        <tr r="W28" s="2"/>
      </tp>
      <tp>
        <v>0</v>
        <stp/>
        <stp>ContractData</stp>
        <stp>ZME??30</stp>
        <stp>P_OI</stp>
        <tr r="W41" s="3"/>
      </tp>
      <tp>
        <v>0</v>
        <stp/>
        <stp>ContractData</stp>
        <stp>ZLE??21</stp>
        <stp>P_OI</stp>
        <tr r="W30" s="2"/>
      </tp>
      <tp>
        <v>42321</v>
        <stp/>
        <stp>ContractData</stp>
        <stp>ZSE??2</stp>
        <stp>ExpirationDate</stp>
        <stp/>
        <stp>D</stp>
        <tr r="F7" s="1"/>
      </tp>
      <tp>
        <v>82</v>
        <stp/>
        <stp>StudyData</stp>
        <stp>ZLE??4</stp>
        <stp>Vol</stp>
        <stp>VolType=Exchange,CoCType=Contract</stp>
        <stp>Vol</stp>
        <stp>30</stp>
        <stp>0</stp>
        <stp>ALL</stp>
        <stp/>
        <stp/>
        <stp>TRUE</stp>
        <stp>T</stp>
        <tr r="Y9" s="2"/>
        <tr r="Y9" s="2"/>
      </tp>
      <tp>
        <v>51</v>
        <stp/>
        <stp>StudyData</stp>
        <stp>ZME??5</stp>
        <stp>Vol</stp>
        <stp>VolType=Exchange,CoCType=Contract</stp>
        <stp>Vol</stp>
        <stp>30</stp>
        <stp>0</stp>
        <stp>ALL</stp>
        <stp/>
        <stp/>
        <stp>TRUE</stp>
        <stp>T</stp>
        <tr r="Y10" s="3"/>
        <tr r="Y10" s="3"/>
      </tp>
      <tp>
        <v>109</v>
        <stp/>
        <stp>StudyData</stp>
        <stp>ZLE??5</stp>
        <stp>Vol</stp>
        <stp>VolType=Exchange,CoCType=Contract</stp>
        <stp>Vol</stp>
        <stp>30</stp>
        <stp>0</stp>
        <stp>ALL</stp>
        <stp/>
        <stp/>
        <stp>TRUE</stp>
        <stp>T</stp>
        <tr r="Y10" s="2"/>
        <tr r="Y10" s="2"/>
      </tp>
      <tp>
        <v>132</v>
        <stp/>
        <stp>StudyData</stp>
        <stp>ZME??4</stp>
        <stp>Vol</stp>
        <stp>VolType=Exchange,CoCType=Contract</stp>
        <stp>Vol</stp>
        <stp>30</stp>
        <stp>0</stp>
        <stp>ALL</stp>
        <stp/>
        <stp/>
        <stp>TRUE</stp>
        <stp>T</stp>
        <tr r="Y9" s="3"/>
        <tr r="Y9" s="3"/>
      </tp>
      <tp>
        <v>123</v>
        <stp/>
        <stp>StudyData</stp>
        <stp>ZLE??6</stp>
        <stp>Vol</stp>
        <stp>VolType=Exchange,CoCType=Contract</stp>
        <stp>Vol</stp>
        <stp>30</stp>
        <stp>0</stp>
        <stp>ALL</stp>
        <stp/>
        <stp/>
        <stp>TRUE</stp>
        <stp>T</stp>
        <tr r="Y11" s="2"/>
        <tr r="Y11" s="2"/>
      </tp>
      <tp>
        <v>12</v>
        <stp/>
        <stp>StudyData</stp>
        <stp>ZME??7</stp>
        <stp>Vol</stp>
        <stp>VolType=Exchange,CoCType=Contract</stp>
        <stp>Vol</stp>
        <stp>30</stp>
        <stp>0</stp>
        <stp>ALL</stp>
        <stp/>
        <stp/>
        <stp>TRUE</stp>
        <stp>T</stp>
        <tr r="Y12" s="3"/>
        <tr r="Y12" s="3"/>
      </tp>
      <tp>
        <v>59</v>
        <stp/>
        <stp>StudyData</stp>
        <stp>ZLE??7</stp>
        <stp>Vol</stp>
        <stp>VolType=Exchange,CoCType=Contract</stp>
        <stp>Vol</stp>
        <stp>30</stp>
        <stp>0</stp>
        <stp>ALL</stp>
        <stp/>
        <stp/>
        <stp>TRUE</stp>
        <stp>T</stp>
        <tr r="Y12" s="2"/>
        <tr r="Y12" s="2"/>
      </tp>
      <tp>
        <v>27</v>
        <stp/>
        <stp>StudyData</stp>
        <stp>ZME??6</stp>
        <stp>Vol</stp>
        <stp>VolType=Exchange,CoCType=Contract</stp>
        <stp>Vol</stp>
        <stp>30</stp>
        <stp>0</stp>
        <stp>ALL</stp>
        <stp/>
        <stp/>
        <stp>TRUE</stp>
        <stp>T</stp>
        <tr r="Y11" s="3"/>
        <tr r="Y11" s="3"/>
      </tp>
      <tp>
        <v>554</v>
        <stp/>
        <stp>StudyData</stp>
        <stp>ZME??1</stp>
        <stp>Vol</stp>
        <stp>VolType=Exchange,CoCType=Contract</stp>
        <stp>Vol</stp>
        <stp>30</stp>
        <stp>0</stp>
        <stp>ALL</stp>
        <stp/>
        <stp/>
        <stp>TRUE</stp>
        <stp>T</stp>
        <tr r="Y6" s="3"/>
        <tr r="Y6" s="3"/>
      </tp>
      <tp>
        <v>250</v>
        <stp/>
        <stp>StudyData</stp>
        <stp>ZLE??1</stp>
        <stp>Vol</stp>
        <stp>VolType=Exchange,CoCType=Contract</stp>
        <stp>Vol</stp>
        <stp>30</stp>
        <stp>0</stp>
        <stp>ALL</stp>
        <stp/>
        <stp/>
        <stp>TRUE</stp>
        <stp>T</stp>
        <tr r="Y6" s="2"/>
        <tr r="Y6" s="2"/>
      </tp>
      <tp>
        <v>141</v>
        <stp/>
        <stp>StudyData</stp>
        <stp>ZLE??2</stp>
        <stp>Vol</stp>
        <stp>VolType=Exchange,CoCType=Contract</stp>
        <stp>Vol</stp>
        <stp>30</stp>
        <stp>0</stp>
        <stp>ALL</stp>
        <stp/>
        <stp/>
        <stp>TRUE</stp>
        <stp>T</stp>
        <tr r="Y7" s="2"/>
        <tr r="Y7" s="2"/>
      </tp>
      <tp>
        <v>1704</v>
        <stp/>
        <stp>StudyData</stp>
        <stp>ZME??3</stp>
        <stp>Vol</stp>
        <stp>VolType=Exchange,CoCType=Contract</stp>
        <stp>Vol</stp>
        <stp>30</stp>
        <stp>0</stp>
        <stp>ALL</stp>
        <stp/>
        <stp/>
        <stp>TRUE</stp>
        <stp>T</stp>
        <tr r="Y8" s="3"/>
        <tr r="Y8" s="3"/>
      </tp>
      <tp>
        <v>2133</v>
        <stp/>
        <stp>StudyData</stp>
        <stp>ZLE??3</stp>
        <stp>Vol</stp>
        <stp>VolType=Exchange,CoCType=Contract</stp>
        <stp>Vol</stp>
        <stp>30</stp>
        <stp>0</stp>
        <stp>ALL</stp>
        <stp/>
        <stp/>
        <stp>TRUE</stp>
        <stp>T</stp>
        <tr r="Y8" s="2"/>
        <tr r="Y8" s="2"/>
      </tp>
      <tp>
        <v>200</v>
        <stp/>
        <stp>StudyData</stp>
        <stp>ZME??2</stp>
        <stp>Vol</stp>
        <stp>VolType=Exchange,CoCType=Contract</stp>
        <stp>Vol</stp>
        <stp>30</stp>
        <stp>0</stp>
        <stp>ALL</stp>
        <stp/>
        <stp/>
        <stp>TRUE</stp>
        <stp>T</stp>
        <tr r="Y7" s="3"/>
        <tr r="Y7" s="3"/>
      </tp>
      <tp>
        <v>10</v>
        <stp/>
        <stp>StudyData</stp>
        <stp>ZLE??8</stp>
        <stp>Vol</stp>
        <stp>VolType=Exchange,CoCType=Contract</stp>
        <stp>Vol</stp>
        <stp>30</stp>
        <stp>0</stp>
        <stp>ALL</stp>
        <stp/>
        <stp/>
        <stp>TRUE</stp>
        <stp>T</stp>
        <tr r="Y13" s="2"/>
        <tr r="Y13" s="2"/>
      </tp>
      <tp>
        <v>5</v>
        <stp/>
        <stp>StudyData</stp>
        <stp>ZME??9</stp>
        <stp>Vol</stp>
        <stp>VolType=Exchange,CoCType=Contract</stp>
        <stp>Vol</stp>
        <stp>30</stp>
        <stp>0</stp>
        <stp>ALL</stp>
        <stp/>
        <stp/>
        <stp>TRUE</stp>
        <stp>T</stp>
        <tr r="Y15" s="3"/>
        <tr r="Y15" s="3"/>
      </tp>
      <tp>
        <v>15</v>
        <stp/>
        <stp>StudyData</stp>
        <stp>ZLE??9</stp>
        <stp>Vol</stp>
        <stp>VolType=Exchange,CoCType=Contract</stp>
        <stp>Vol</stp>
        <stp>30</stp>
        <stp>0</stp>
        <stp>ALL</stp>
        <stp/>
        <stp/>
        <stp>TRUE</stp>
        <stp>T</stp>
        <tr r="Y15" s="2"/>
        <tr r="Y15" s="2"/>
      </tp>
      <tp>
        <v>11</v>
        <stp/>
        <stp>StudyData</stp>
        <stp>ZME??8</stp>
        <stp>Vol</stp>
        <stp>VolType=Exchange,CoCType=Contract</stp>
        <stp>Vol</stp>
        <stp>30</stp>
        <stp>0</stp>
        <stp>ALL</stp>
        <stp/>
        <stp/>
        <stp>TRUE</stp>
        <stp>T</stp>
        <tr r="Y13" s="3"/>
        <tr r="Y13" s="3"/>
      </tp>
      <tp>
        <v>18</v>
        <stp/>
        <stp>StudyData</stp>
        <stp>ZSE??9</stp>
        <stp>Vol</stp>
        <stp>VolType=Exchange,CoCType=Contract</stp>
        <stp>Vol</stp>
        <stp>30</stp>
        <stp>0</stp>
        <stp>ALL</stp>
        <stp/>
        <stp/>
        <stp>TRUE</stp>
        <stp>T</stp>
        <tr r="Y15" s="1"/>
        <tr r="Y15" s="1"/>
      </tp>
      <tp>
        <v>0</v>
        <stp/>
        <stp>StudyData</stp>
        <stp>ZSE??8</stp>
        <stp>Vol</stp>
        <stp>VolType=Exchange,CoCType=Contract</stp>
        <stp>Vol</stp>
        <stp>30</stp>
        <stp>0</stp>
        <stp>ALL</stp>
        <stp/>
        <stp/>
        <stp>TRUE</stp>
        <stp>T</stp>
        <tr r="Y13" s="1"/>
        <tr r="Y13" s="1"/>
      </tp>
      <tp>
        <v>386</v>
        <stp/>
        <stp>StudyData</stp>
        <stp>ZSE??3</stp>
        <stp>Vol</stp>
        <stp>VolType=Exchange,CoCType=Contract</stp>
        <stp>Vol</stp>
        <stp>30</stp>
        <stp>0</stp>
        <stp>ALL</stp>
        <stp/>
        <stp/>
        <stp>TRUE</stp>
        <stp>T</stp>
        <tr r="Y8" s="1"/>
        <tr r="Y8" s="1"/>
      </tp>
      <tp>
        <v>4704</v>
        <stp/>
        <stp>StudyData</stp>
        <stp>ZSE??2</stp>
        <stp>Vol</stp>
        <stp>VolType=Exchange,CoCType=Contract</stp>
        <stp>Vol</stp>
        <stp>30</stp>
        <stp>0</stp>
        <stp>ALL</stp>
        <stp/>
        <stp/>
        <stp>TRUE</stp>
        <stp>T</stp>
        <tr r="Y7" s="1"/>
        <tr r="Y7" s="1"/>
      </tp>
      <tp>
        <v>274</v>
        <stp/>
        <stp>StudyData</stp>
        <stp>ZSE??1</stp>
        <stp>Vol</stp>
        <stp>VolType=Exchange,CoCType=Contract</stp>
        <stp>Vol</stp>
        <stp>30</stp>
        <stp>0</stp>
        <stp>ALL</stp>
        <stp/>
        <stp/>
        <stp>TRUE</stp>
        <stp>T</stp>
        <tr r="Y6" s="1"/>
        <tr r="Y6" s="1"/>
      </tp>
      <tp>
        <v>15</v>
        <stp/>
        <stp>StudyData</stp>
        <stp>ZSE??7</stp>
        <stp>Vol</stp>
        <stp>VolType=Exchange,CoCType=Contract</stp>
        <stp>Vol</stp>
        <stp>30</stp>
        <stp>0</stp>
        <stp>ALL</stp>
        <stp/>
        <stp/>
        <stp>TRUE</stp>
        <stp>T</stp>
        <tr r="Y12" s="1"/>
        <tr r="Y12" s="1"/>
      </tp>
      <tp>
        <v>29</v>
        <stp/>
        <stp>StudyData</stp>
        <stp>ZSE??6</stp>
        <stp>Vol</stp>
        <stp>VolType=Exchange,CoCType=Contract</stp>
        <stp>Vol</stp>
        <stp>30</stp>
        <stp>0</stp>
        <stp>ALL</stp>
        <stp/>
        <stp/>
        <stp>TRUE</stp>
        <stp>T</stp>
        <tr r="Y11" s="1"/>
        <tr r="Y11" s="1"/>
      </tp>
      <tp>
        <v>94</v>
        <stp/>
        <stp>StudyData</stp>
        <stp>ZSE??5</stp>
        <stp>Vol</stp>
        <stp>VolType=Exchange,CoCType=Contract</stp>
        <stp>Vol</stp>
        <stp>30</stp>
        <stp>0</stp>
        <stp>ALL</stp>
        <stp/>
        <stp/>
        <stp>TRUE</stp>
        <stp>T</stp>
        <tr r="Y10" s="1"/>
        <tr r="Y10" s="1"/>
      </tp>
      <tp>
        <v>100</v>
        <stp/>
        <stp>StudyData</stp>
        <stp>ZSE??4</stp>
        <stp>Vol</stp>
        <stp>VolType=Exchange,CoCType=Contract</stp>
        <stp>Vol</stp>
        <stp>30</stp>
        <stp>0</stp>
        <stp>ALL</stp>
        <stp/>
        <stp/>
        <stp>TRUE</stp>
        <stp>T</stp>
        <tr r="Y9" s="1"/>
        <tr r="Y9" s="1"/>
      </tp>
      <tp>
        <v>0</v>
        <stp/>
        <stp>ContractData</stp>
        <stp>ZLE??16</stp>
        <stp>P_OI</stp>
        <tr r="W23" s="2"/>
      </tp>
      <tp>
        <v>0</v>
        <stp/>
        <stp>ContractData</stp>
        <stp>ZLE??17</stp>
        <stp>P_OI</stp>
        <tr r="W25" s="2"/>
      </tp>
      <tp>
        <v>10</v>
        <stp/>
        <stp>ContractData</stp>
        <stp>ZLE??14</stp>
        <stp>P_OI</stp>
        <tr r="W21" s="2"/>
      </tp>
      <tp>
        <v>23</v>
        <stp/>
        <stp>ContractData</stp>
        <stp>ZLE??15</stp>
        <stp>P_OI</stp>
        <tr r="W22" s="2"/>
      </tp>
      <tp>
        <v>113</v>
        <stp/>
        <stp>ContractData</stp>
        <stp>ZLE??12</stp>
        <stp>P_OI</stp>
        <tr r="W18" s="2"/>
      </tp>
      <tp>
        <v>140</v>
        <stp/>
        <stp>ContractData</stp>
        <stp>ZLE??13</stp>
        <stp>P_OI</stp>
        <tr r="W20" s="2"/>
      </tp>
      <tp>
        <v>2034</v>
        <stp/>
        <stp>ContractData</stp>
        <stp>ZLE??10</stp>
        <stp>P_OI</stp>
        <tr r="W16" s="2"/>
      </tp>
      <tp>
        <v>5482</v>
        <stp/>
        <stp>ContractData</stp>
        <stp>ZLE??11</stp>
        <stp>P_OI</stp>
        <tr r="W17" s="2"/>
      </tp>
      <tp>
        <v>0</v>
        <stp/>
        <stp>ContractData</stp>
        <stp>ZLE??18</stp>
        <stp>P_OI</stp>
        <tr r="W26" s="2"/>
      </tp>
      <tp>
        <v>82</v>
        <stp/>
        <stp>ContractData</stp>
        <stp>ZLE??19</stp>
        <stp>P_OI</stp>
        <tr r="W27" s="2"/>
      </tp>
      <tp>
        <v>42261</v>
        <stp/>
        <stp>ContractData</stp>
        <stp>ZSE??1</stp>
        <stp>ExpirationDate</stp>
        <stp/>
        <stp>D</stp>
        <tr r="F6" s="1"/>
      </tp>
      <tp>
        <v>0</v>
        <stp/>
        <stp>ContractData</stp>
        <stp>ZME??16</stp>
        <stp>P_OI</stp>
        <tr r="W23" s="3"/>
      </tp>
      <tp>
        <v>0</v>
        <stp/>
        <stp>ContractData</stp>
        <stp>ZME??17</stp>
        <stp>P_OI</stp>
        <tr r="W25" s="3"/>
      </tp>
      <tp>
        <v>78</v>
        <stp/>
        <stp>ContractData</stp>
        <stp>ZME??14</stp>
        <stp>P_OI</stp>
        <tr r="W21" s="3"/>
      </tp>
      <tp>
        <v>1</v>
        <stp/>
        <stp>ContractData</stp>
        <stp>ZME??15</stp>
        <stp>P_OI</stp>
        <tr r="W22" s="3"/>
      </tp>
      <tp>
        <v>468</v>
        <stp/>
        <stp>ContractData</stp>
        <stp>ZME??12</stp>
        <stp>P_OI</stp>
        <tr r="W18" s="3"/>
      </tp>
      <tp>
        <v>435</v>
        <stp/>
        <stp>ContractData</stp>
        <stp>ZME??13</stp>
        <stp>P_OI</stp>
        <tr r="W20" s="3"/>
      </tp>
      <tp>
        <v>3451</v>
        <stp/>
        <stp>ContractData</stp>
        <stp>ZME??10</stp>
        <stp>P_OI</stp>
        <tr r="W16" s="3"/>
      </tp>
      <tp>
        <v>7488</v>
        <stp/>
        <stp>ContractData</stp>
        <stp>ZME??11</stp>
        <stp>P_OI</stp>
        <tr r="W17" s="3"/>
      </tp>
      <tp>
        <v>0</v>
        <stp/>
        <stp>ContractData</stp>
        <stp>ZME??18</stp>
        <stp>P_OI</stp>
        <tr r="W26" s="3"/>
      </tp>
      <tp>
        <v>115</v>
        <stp/>
        <stp>ContractData</stp>
        <stp>ZME??19</stp>
        <stp>P_OI</stp>
        <tr r="W27" s="3"/>
      </tp>
      <tp>
        <v>42594</v>
        <stp/>
        <stp>ContractData</stp>
        <stp>ZSE??7</stp>
        <stp>ExpirationDate</stp>
        <stp/>
        <stp>D</stp>
        <tr r="F12" s="1"/>
      </tp>
      <tp>
        <v>42565</v>
        <stp/>
        <stp>ContractData</stp>
        <stp>ZSE??6</stp>
        <stp>ExpirationDate</stp>
        <stp/>
        <stp>D</stp>
        <tr r="F11" s="1"/>
      </tp>
      <tp>
        <v>42503</v>
        <stp/>
        <stp>ContractData</stp>
        <stp>ZSE??5</stp>
        <stp>ExpirationDate</stp>
        <stp/>
        <stp>D</stp>
        <tr r="F10" s="1"/>
      </tp>
      <tp>
        <v>42443</v>
        <stp/>
        <stp>ContractData</stp>
        <stp>ZSE??4</stp>
        <stp>ExpirationDate</stp>
        <stp/>
        <stp>D</stp>
        <tr r="F9" s="1"/>
      </tp>
      <tp>
        <v>42688</v>
        <stp/>
        <stp>ContractData</stp>
        <stp>ZSE??9</stp>
        <stp>ExpirationDate</stp>
        <stp/>
        <stp>D</stp>
        <tr r="F15" s="1"/>
      </tp>
      <tp>
        <v>101</v>
        <stp/>
        <stp>StudyData</stp>
        <stp>(MA(ZLE??10,Period:=12,MAType:=Sim,InputChoice:=ContractVol) when LocalYear(ZLE??10)=2015 And (LocalMonth(ZLE??10)=8 And LocalDay(ZLE??10)=11 ))</stp>
        <stp>Bar</stp>
        <stp/>
        <stp>Close</stp>
        <stp>D</stp>
        <stp>0</stp>
        <stp>all</stp>
        <stp/>
        <stp/>
        <stp>False</stp>
        <stp/>
        <stp/>
        <tr r="P16" s="2"/>
      </tp>
      <tp>
        <v>370</v>
        <stp/>
        <stp>StudyData</stp>
        <stp>(MA(ZLE??11,Period:=12,MAType:=Sim,InputChoice:=ContractVol) when LocalYear(ZLE??11)=2015 And (LocalMonth(ZLE??11)=8 And LocalDay(ZLE??11)=11 ))</stp>
        <stp>Bar</stp>
        <stp/>
        <stp>Close</stp>
        <stp>D</stp>
        <stp>0</stp>
        <stp>all</stp>
        <stp/>
        <stp/>
        <stp>False</stp>
        <stp/>
        <stp/>
        <tr r="P17" s="2"/>
      </tp>
      <tp>
        <v>21</v>
        <stp/>
        <stp>StudyData</stp>
        <stp>(MA(ZLE??12,Period:=12,MAType:=Sim,InputChoice:=ContractVol) when LocalYear(ZLE??12)=2015 And (LocalMonth(ZLE??12)=8 And LocalDay(ZLE??12)=11 ))</stp>
        <stp>Bar</stp>
        <stp/>
        <stp>Close</stp>
        <stp>D</stp>
        <stp>0</stp>
        <stp>all</stp>
        <stp/>
        <stp/>
        <stp>False</stp>
        <stp/>
        <stp/>
        <tr r="P18" s="2"/>
      </tp>
      <tp>
        <v>120</v>
        <stp/>
        <stp>StudyData</stp>
        <stp>(MA(ZLE??13,Period:=12,MAType:=Sim,InputChoice:=ContractVol) when LocalYear(ZLE??13)=2015 And (LocalMonth(ZLE??13)=8 And LocalDay(ZLE??13)=11 ))</stp>
        <stp>Bar</stp>
        <stp/>
        <stp>Close</stp>
        <stp>D</stp>
        <stp>0</stp>
        <stp>all</stp>
        <stp/>
        <stp/>
        <stp>False</stp>
        <stp/>
        <stp/>
        <tr r="P20" s="2"/>
      </tp>
      <tp t="s">
        <v/>
        <stp/>
        <stp>StudyData</stp>
        <stp>(MA(ZLE??14,Period:=12,MAType:=Sim,InputChoice:=ContractVol) when LocalYear(ZLE??14)=2015 And (LocalMonth(ZLE??14)=8 And LocalDay(ZLE??14)=11 ))</stp>
        <stp>Bar</stp>
        <stp/>
        <stp>Close</stp>
        <stp>D</stp>
        <stp>0</stp>
        <stp>all</stp>
        <stp/>
        <stp/>
        <stp>False</stp>
        <stp/>
        <stp/>
        <tr r="P21" s="2"/>
      </tp>
      <tp>
        <v>4</v>
        <stp/>
        <stp>StudyData</stp>
        <stp>(MA(ZLE??15,Period:=12,MAType:=Sim,InputChoice:=ContractVol) when LocalYear(ZLE??15)=2015 And (LocalMonth(ZLE??15)=8 And LocalDay(ZLE??15)=11 ))</stp>
        <stp>Bar</stp>
        <stp/>
        <stp>Close</stp>
        <stp>D</stp>
        <stp>0</stp>
        <stp>all</stp>
        <stp/>
        <stp/>
        <stp>False</stp>
        <stp/>
        <stp/>
        <tr r="P22" s="2"/>
      </tp>
      <tp t="s">
        <v/>
        <stp/>
        <stp>StudyData</stp>
        <stp>(MA(ZLE??16,Period:=12,MAType:=Sim,InputChoice:=ContractVol) when LocalYear(ZLE??16)=2015 And (LocalMonth(ZLE??16)=8 And LocalDay(ZLE??16)=11 ))</stp>
        <stp>Bar</stp>
        <stp/>
        <stp>Close</stp>
        <stp>D</stp>
        <stp>0</stp>
        <stp>all</stp>
        <stp/>
        <stp/>
        <stp>False</stp>
        <stp/>
        <stp/>
        <tr r="P23" s="2"/>
      </tp>
      <tp t="s">
        <v/>
        <stp/>
        <stp>StudyData</stp>
        <stp>(MA(ZLE??17,Period:=12,MAType:=Sim,InputChoice:=ContractVol) when LocalYear(ZLE??17)=2015 And (LocalMonth(ZLE??17)=8 And LocalDay(ZLE??17)=11 ))</stp>
        <stp>Bar</stp>
        <stp/>
        <stp>Close</stp>
        <stp>D</stp>
        <stp>0</stp>
        <stp>all</stp>
        <stp/>
        <stp/>
        <stp>False</stp>
        <stp/>
        <stp/>
        <tr r="P25" s="2"/>
      </tp>
      <tp t="s">
        <v/>
        <stp/>
        <stp>StudyData</stp>
        <stp>(MA(ZLE??18,Period:=12,MAType:=Sim,InputChoice:=ContractVol) when LocalYear(ZLE??18)=2015 And (LocalMonth(ZLE??18)=8 And LocalDay(ZLE??18)=11 ))</stp>
        <stp>Bar</stp>
        <stp/>
        <stp>Close</stp>
        <stp>D</stp>
        <stp>0</stp>
        <stp>all</stp>
        <stp/>
        <stp/>
        <stp>False</stp>
        <stp/>
        <stp/>
        <tr r="P26" s="2"/>
      </tp>
      <tp>
        <v>66</v>
        <stp/>
        <stp>StudyData</stp>
        <stp>(MA(ZLE??19,Period:=12,MAType:=Sim,InputChoice:=ContractVol) when LocalYear(ZLE??19)=2015 And (LocalMonth(ZLE??19)=8 And LocalDay(ZLE??19)=11 ))</stp>
        <stp>Bar</stp>
        <stp/>
        <stp>Close</stp>
        <stp>D</stp>
        <stp>0</stp>
        <stp>all</stp>
        <stp/>
        <stp/>
        <stp>False</stp>
        <stp/>
        <stp/>
        <tr r="P27" s="2"/>
      </tp>
      <tp t="s">
        <v/>
        <stp/>
        <stp>StudyData</stp>
        <stp>(MA(ZLE??20,Period:=12,MAType:=Sim,InputChoice:=ContractVol) when LocalYear(ZLE??20)=2015 And (LocalMonth(ZLE??20)=8 And LocalDay(ZLE??20)=11 ))</stp>
        <stp>Bar</stp>
        <stp/>
        <stp>Close</stp>
        <stp>D</stp>
        <stp>0</stp>
        <stp>all</stp>
        <stp/>
        <stp/>
        <stp>False</stp>
        <stp/>
        <stp/>
        <tr r="P28" s="2"/>
      </tp>
      <tp t="s">
        <v/>
        <stp/>
        <stp>StudyData</stp>
        <stp>(MA(ZLE??21,Period:=12,MAType:=Sim,InputChoice:=ContractVol) when LocalYear(ZLE??21)=2015 And (LocalMonth(ZLE??21)=8 And LocalDay(ZLE??21)=11 ))</stp>
        <stp>Bar</stp>
        <stp/>
        <stp>Close</stp>
        <stp>D</stp>
        <stp>0</stp>
        <stp>all</stp>
        <stp/>
        <stp/>
        <stp>False</stp>
        <stp/>
        <stp/>
        <tr r="P30" s="2"/>
      </tp>
      <tp t="s">
        <v/>
        <stp/>
        <stp>StudyData</stp>
        <stp>(MA(ZLE??22,Period:=12,MAType:=Sim,InputChoice:=ContractVol) when LocalYear(ZLE??22)=2015 And (LocalMonth(ZLE??22)=8 And LocalDay(ZLE??22)=11 ))</stp>
        <stp>Bar</stp>
        <stp/>
        <stp>Close</stp>
        <stp>D</stp>
        <stp>0</stp>
        <stp>all</stp>
        <stp/>
        <stp/>
        <stp>False</stp>
        <stp/>
        <stp/>
        <tr r="P31" s="2"/>
      </tp>
      <tp t="s">
        <v/>
        <stp/>
        <stp>StudyData</stp>
        <stp>(MA(ZLE??23,Period:=12,MAType:=Sim,InputChoice:=ContractVol) when LocalYear(ZLE??23)=2015 And (LocalMonth(ZLE??23)=8 And LocalDay(ZLE??23)=11 ))</stp>
        <stp>Bar</stp>
        <stp/>
        <stp>Close</stp>
        <stp>D</stp>
        <stp>0</stp>
        <stp>all</stp>
        <stp/>
        <stp/>
        <stp>False</stp>
        <stp/>
        <stp/>
        <tr r="P32" s="2"/>
      </tp>
      <tp t="s">
        <v/>
        <stp/>
        <stp>StudyData</stp>
        <stp>(MA(ZLE??24,Period:=12,MAType:=Sim,InputChoice:=ContractVol) when LocalYear(ZLE??24)=2015 And (LocalMonth(ZLE??24)=8 And LocalDay(ZLE??24)=11 ))</stp>
        <stp>Bar</stp>
        <stp/>
        <stp>Close</stp>
        <stp>D</stp>
        <stp>0</stp>
        <stp>all</stp>
        <stp/>
        <stp/>
        <stp>False</stp>
        <stp/>
        <stp/>
        <tr r="P33" s="2"/>
      </tp>
      <tp t="s">
        <v/>
        <stp/>
        <stp>StudyData</stp>
        <stp>(MA(ZLE??25,Period:=12,MAType:=Sim,InputChoice:=ContractVol) when LocalYear(ZLE??25)=2015 And (LocalMonth(ZLE??25)=8 And LocalDay(ZLE??25)=11 ))</stp>
        <stp>Bar</stp>
        <stp/>
        <stp>Close</stp>
        <stp>D</stp>
        <stp>0</stp>
        <stp>all</stp>
        <stp/>
        <stp/>
        <stp>False</stp>
        <stp/>
        <stp/>
        <tr r="P35" s="2"/>
      </tp>
      <tp t="s">
        <v/>
        <stp/>
        <stp>StudyData</stp>
        <stp>(MA(ZLE??26,Period:=12,MAType:=Sim,InputChoice:=ContractVol) when LocalYear(ZLE??26)=2015 And (LocalMonth(ZLE??26)=8 And LocalDay(ZLE??26)=11 ))</stp>
        <stp>Bar</stp>
        <stp/>
        <stp>Close</stp>
        <stp>D</stp>
        <stp>0</stp>
        <stp>all</stp>
        <stp/>
        <stp/>
        <stp>False</stp>
        <stp/>
        <stp/>
        <tr r="P36" s="2"/>
      </tp>
      <tp>
        <v>129</v>
        <stp/>
        <stp>StudyData</stp>
        <stp>(MA(ZME??10,Period:=12,MAType:=Sim,InputChoice:=ContractVol) when LocalYear(ZME??10)=2015 And (LocalMonth(ZME??10)=8 And LocalDay(ZME??10)=11 ))</stp>
        <stp>Bar</stp>
        <stp/>
        <stp>Close</stp>
        <stp>D</stp>
        <stp>0</stp>
        <stp>all</stp>
        <stp/>
        <stp/>
        <stp>False</stp>
        <stp/>
        <stp/>
        <tr r="P16" s="3"/>
      </tp>
      <tp>
        <v>610</v>
        <stp/>
        <stp>StudyData</stp>
        <stp>(MA(ZME??11,Period:=12,MAType:=Sim,InputChoice:=ContractVol) when LocalYear(ZME??11)=2015 And (LocalMonth(ZME??11)=8 And LocalDay(ZME??11)=11 ))</stp>
        <stp>Bar</stp>
        <stp/>
        <stp>Close</stp>
        <stp>D</stp>
        <stp>0</stp>
        <stp>all</stp>
        <stp/>
        <stp/>
        <stp>False</stp>
        <stp/>
        <stp/>
        <tr r="P17" s="3"/>
      </tp>
      <tp>
        <v>25</v>
        <stp/>
        <stp>StudyData</stp>
        <stp>(MA(ZME??12,Period:=12,MAType:=Sim,InputChoice:=ContractVol) when LocalYear(ZME??12)=2015 And (LocalMonth(ZME??12)=8 And LocalDay(ZME??12)=11 ))</stp>
        <stp>Bar</stp>
        <stp/>
        <stp>Close</stp>
        <stp>D</stp>
        <stp>0</stp>
        <stp>all</stp>
        <stp/>
        <stp/>
        <stp>False</stp>
        <stp/>
        <stp/>
        <tr r="P18" s="3"/>
      </tp>
      <tp>
        <v>31</v>
        <stp/>
        <stp>StudyData</stp>
        <stp>(MA(ZME??13,Period:=12,MAType:=Sim,InputChoice:=ContractVol) when LocalYear(ZME??13)=2015 And (LocalMonth(ZME??13)=8 And LocalDay(ZME??13)=11 ))</stp>
        <stp>Bar</stp>
        <stp/>
        <stp>Close</stp>
        <stp>D</stp>
        <stp>0</stp>
        <stp>all</stp>
        <stp/>
        <stp/>
        <stp>False</stp>
        <stp/>
        <stp/>
        <tr r="P20" s="3"/>
      </tp>
      <tp>
        <v>1</v>
        <stp/>
        <stp>StudyData</stp>
        <stp>(MA(ZME??14,Period:=12,MAType:=Sim,InputChoice:=ContractVol) when LocalYear(ZME??14)=2015 And (LocalMonth(ZME??14)=8 And LocalDay(ZME??14)=11 ))</stp>
        <stp>Bar</stp>
        <stp/>
        <stp>Close</stp>
        <stp>D</stp>
        <stp>0</stp>
        <stp>all</stp>
        <stp/>
        <stp/>
        <stp>False</stp>
        <stp/>
        <stp/>
        <tr r="P21" s="3"/>
      </tp>
      <tp>
        <v>2</v>
        <stp/>
        <stp>StudyData</stp>
        <stp>(MA(ZME??15,Period:=12,MAType:=Sim,InputChoice:=ContractVol) when LocalYear(ZME??15)=2015 And (LocalMonth(ZME??15)=8 And LocalDay(ZME??15)=11 ))</stp>
        <stp>Bar</stp>
        <stp/>
        <stp>Close</stp>
        <stp>D</stp>
        <stp>0</stp>
        <stp>all</stp>
        <stp/>
        <stp/>
        <stp>False</stp>
        <stp/>
        <stp/>
        <tr r="P22" s="3"/>
      </tp>
      <tp t="s">
        <v/>
        <stp/>
        <stp>StudyData</stp>
        <stp>(MA(ZME??16,Period:=12,MAType:=Sim,InputChoice:=ContractVol) when LocalYear(ZME??16)=2015 And (LocalMonth(ZME??16)=8 And LocalDay(ZME??16)=11 ))</stp>
        <stp>Bar</stp>
        <stp/>
        <stp>Close</stp>
        <stp>D</stp>
        <stp>0</stp>
        <stp>all</stp>
        <stp/>
        <stp/>
        <stp>False</stp>
        <stp/>
        <stp/>
        <tr r="P23" s="3"/>
      </tp>
      <tp>
        <v>2</v>
        <stp/>
        <stp>StudyData</stp>
        <stp>(MA(ZME??17,Period:=12,MAType:=Sim,InputChoice:=ContractVol) when LocalYear(ZME??17)=2015 And (LocalMonth(ZME??17)=8 And LocalDay(ZME??17)=11 ))</stp>
        <stp>Bar</stp>
        <stp/>
        <stp>Close</stp>
        <stp>D</stp>
        <stp>0</stp>
        <stp>all</stp>
        <stp/>
        <stp/>
        <stp>False</stp>
        <stp/>
        <stp/>
        <tr r="P25" s="3"/>
      </tp>
      <tp t="s">
        <v/>
        <stp/>
        <stp>StudyData</stp>
        <stp>(MA(ZME??18,Period:=12,MAType:=Sim,InputChoice:=ContractVol) when LocalYear(ZME??18)=2015 And (LocalMonth(ZME??18)=8 And LocalDay(ZME??18)=11 ))</stp>
        <stp>Bar</stp>
        <stp/>
        <stp>Close</stp>
        <stp>D</stp>
        <stp>0</stp>
        <stp>all</stp>
        <stp/>
        <stp/>
        <stp>False</stp>
        <stp/>
        <stp/>
        <tr r="P26" s="3"/>
      </tp>
      <tp>
        <v>5</v>
        <stp/>
        <stp>StudyData</stp>
        <stp>(MA(ZME??19,Period:=12,MAType:=Sim,InputChoice:=ContractVol) when LocalYear(ZME??19)=2015 And (LocalMonth(ZME??19)=8 And LocalDay(ZME??19)=11 ))</stp>
        <stp>Bar</stp>
        <stp/>
        <stp>Close</stp>
        <stp>D</stp>
        <stp>0</stp>
        <stp>all</stp>
        <stp/>
        <stp/>
        <stp>False</stp>
        <stp/>
        <stp/>
        <tr r="P27" s="3"/>
      </tp>
      <tp t="s">
        <v/>
        <stp/>
        <stp>StudyData</stp>
        <stp>(MA(ZME??20,Period:=12,MAType:=Sim,InputChoice:=ContractVol) when LocalYear(ZME??20)=2015 And (LocalMonth(ZME??20)=8 And LocalDay(ZME??20)=11 ))</stp>
        <stp>Bar</stp>
        <stp/>
        <stp>Close</stp>
        <stp>D</stp>
        <stp>0</stp>
        <stp>all</stp>
        <stp/>
        <stp/>
        <stp>False</stp>
        <stp/>
        <stp/>
        <tr r="P28" s="3"/>
      </tp>
      <tp t="s">
        <v/>
        <stp/>
        <stp>StudyData</stp>
        <stp>(MA(ZME??21,Period:=12,MAType:=Sim,InputChoice:=ContractVol) when LocalYear(ZME??21)=2015 And (LocalMonth(ZME??21)=8 And LocalDay(ZME??21)=11 ))</stp>
        <stp>Bar</stp>
        <stp/>
        <stp>Close</stp>
        <stp>D</stp>
        <stp>0</stp>
        <stp>all</stp>
        <stp/>
        <stp/>
        <stp>False</stp>
        <stp/>
        <stp/>
        <tr r="P30" s="3"/>
      </tp>
      <tp t="s">
        <v/>
        <stp/>
        <stp>StudyData</stp>
        <stp>(MA(ZME??22,Period:=12,MAType:=Sim,InputChoice:=ContractVol) when LocalYear(ZME??22)=2015 And (LocalMonth(ZME??22)=8 And LocalDay(ZME??22)=11 ))</stp>
        <stp>Bar</stp>
        <stp/>
        <stp>Close</stp>
        <stp>D</stp>
        <stp>0</stp>
        <stp>all</stp>
        <stp/>
        <stp/>
        <stp>False</stp>
        <stp/>
        <stp/>
        <tr r="P31" s="3"/>
      </tp>
      <tp t="s">
        <v/>
        <stp/>
        <stp>StudyData</stp>
        <stp>(MA(ZME??23,Period:=12,MAType:=Sim,InputChoice:=ContractVol) when LocalYear(ZME??23)=2015 And (LocalMonth(ZME??23)=8 And LocalDay(ZME??23)=11 ))</stp>
        <stp>Bar</stp>
        <stp/>
        <stp>Close</stp>
        <stp>D</stp>
        <stp>0</stp>
        <stp>all</stp>
        <stp/>
        <stp/>
        <stp>False</stp>
        <stp/>
        <stp/>
        <tr r="P32" s="3"/>
      </tp>
      <tp t="s">
        <v/>
        <stp/>
        <stp>StudyData</stp>
        <stp>(MA(ZME??24,Period:=12,MAType:=Sim,InputChoice:=ContractVol) when LocalYear(ZME??24)=2015 And (LocalMonth(ZME??24)=8 And LocalDay(ZME??24)=11 ))</stp>
        <stp>Bar</stp>
        <stp/>
        <stp>Close</stp>
        <stp>D</stp>
        <stp>0</stp>
        <stp>all</stp>
        <stp/>
        <stp/>
        <stp>False</stp>
        <stp/>
        <stp/>
        <tr r="P33" s="3"/>
      </tp>
      <tp t="s">
        <v/>
        <stp/>
        <stp>StudyData</stp>
        <stp>(MA(ZME??25,Period:=12,MAType:=Sim,InputChoice:=ContractVol) when LocalYear(ZME??25)=2015 And (LocalMonth(ZME??25)=8 And LocalDay(ZME??25)=11 ))</stp>
        <stp>Bar</stp>
        <stp/>
        <stp>Close</stp>
        <stp>D</stp>
        <stp>0</stp>
        <stp>all</stp>
        <stp/>
        <stp/>
        <stp>False</stp>
        <stp/>
        <stp/>
        <tr r="P35" s="3"/>
      </tp>
      <tp t="s">
        <v/>
        <stp/>
        <stp>StudyData</stp>
        <stp>(MA(ZME??26,Period:=12,MAType:=Sim,InputChoice:=ContractVol) when LocalYear(ZME??26)=2015 And (LocalMonth(ZME??26)=8 And LocalDay(ZME??26)=11 ))</stp>
        <stp>Bar</stp>
        <stp/>
        <stp>Close</stp>
        <stp>D</stp>
        <stp>0</stp>
        <stp>all</stp>
        <stp/>
        <stp/>
        <stp>False</stp>
        <stp/>
        <stp/>
        <tr r="P36" s="3"/>
      </tp>
      <tp t="s">
        <v/>
        <stp/>
        <stp>StudyData</stp>
        <stp>(MA(ZME??27,Period:=12,MAType:=Sim,InputChoice:=ContractVol) when LocalYear(ZME??27)=2015 And (LocalMonth(ZME??27)=8 And LocalDay(ZME??27)=11 ))</stp>
        <stp>Bar</stp>
        <stp/>
        <stp>Close</stp>
        <stp>D</stp>
        <stp>0</stp>
        <stp>all</stp>
        <stp/>
        <stp/>
        <stp>False</stp>
        <stp/>
        <stp/>
        <tr r="P37" s="3"/>
      </tp>
      <tp t="s">
        <v/>
        <stp/>
        <stp>StudyData</stp>
        <stp>(MA(ZME??28,Period:=12,MAType:=Sim,InputChoice:=ContractVol) when LocalYear(ZME??28)=2015 And (LocalMonth(ZME??28)=8 And LocalDay(ZME??28)=11 ))</stp>
        <stp>Bar</stp>
        <stp/>
        <stp>Close</stp>
        <stp>D</stp>
        <stp>0</stp>
        <stp>all</stp>
        <stp/>
        <stp/>
        <stp>False</stp>
        <stp/>
        <stp/>
        <tr r="P38" s="3"/>
      </tp>
      <tp t="s">
        <v/>
        <stp/>
        <stp>StudyData</stp>
        <stp>(MA(ZME??29,Period:=12,MAType:=Sim,InputChoice:=ContractVol) when LocalYear(ZME??29)=2015 And (LocalMonth(ZME??29)=8 And LocalDay(ZME??29)=11 ))</stp>
        <stp>Bar</stp>
        <stp/>
        <stp>Close</stp>
        <stp>D</stp>
        <stp>0</stp>
        <stp>all</stp>
        <stp/>
        <stp/>
        <stp>False</stp>
        <stp/>
        <stp/>
        <tr r="P40" s="3"/>
      </tp>
      <tp t="s">
        <v/>
        <stp/>
        <stp>StudyData</stp>
        <stp>(MA(ZME??30,Period:=12,MAType:=Sim,InputChoice:=ContractVol) when LocalYear(ZME??30)=2015 And (LocalMonth(ZME??30)=8 And LocalDay(ZME??30)=11 ))</stp>
        <stp>Bar</stp>
        <stp/>
        <stp>Close</stp>
        <stp>D</stp>
        <stp>0</stp>
        <stp>all</stp>
        <stp/>
        <stp/>
        <stp>False</stp>
        <stp/>
        <stp/>
        <tr r="P41" s="3"/>
      </tp>
      <tp>
        <v>8</v>
        <stp/>
        <stp>StudyData</stp>
        <stp>(MA(ZSE??10,Period:=12,MAType:=Sim,InputChoice:=ContractVol) when LocalYear(ZSE??10)=2015 And (LocalMonth(ZSE??10)=8 And LocalDay(ZSE??10)=11 ))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13</v>
        <stp/>
        <stp>StudyData</stp>
        <stp>(MA(ZSE??11,Period:=12,MAType:=Sim,InputChoice:=ContractVol) when LocalYear(ZSE??11)=2015 And (LocalMonth(ZSE??11)=8 And LocalDay(ZSE??11)=11 ))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7</v>
        <stp/>
        <stp>StudyData</stp>
        <stp>(MA(ZSE??12,Period:=12,MAType:=Sim,InputChoice:=ContractVol) when LocalYear(ZSE??12)=2015 And (LocalMonth(ZSE??12)=8 And LocalDay(ZSE??12)=11 ))</stp>
        <stp>Bar</stp>
        <stp/>
        <stp>Close</stp>
        <stp>D</stp>
        <stp>0</stp>
        <stp>all</stp>
        <stp/>
        <stp/>
        <stp>False</stp>
        <stp/>
        <stp/>
        <tr r="P18" s="1"/>
      </tp>
      <tp>
        <v>4</v>
        <stp/>
        <stp>StudyData</stp>
        <stp>(MA(ZSE??13,Period:=12,MAType:=Sim,InputChoice:=ContractVol) when LocalYear(ZSE??13)=2015 And (LocalMonth(ZSE??13)=8 And LocalDay(ZSE??13)=11 ))</stp>
        <stp>Bar</stp>
        <stp/>
        <stp>Close</stp>
        <stp>D</stp>
        <stp>0</stp>
        <stp>all</stp>
        <stp/>
        <stp/>
        <stp>False</stp>
        <stp/>
        <stp/>
        <tr r="P20" s="1"/>
      </tp>
      <tp>
        <v>12</v>
        <stp/>
        <stp>StudyData</stp>
        <stp>(MA(ZSE??14,Period:=12,MAType:=Sim,InputChoice:=ContractVol) when LocalYear(ZSE??14)=2015 And (LocalMonth(ZSE??14)=8 And LocalDay(ZSE??14)=11 ))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10</v>
        <stp/>
        <stp>StudyData</stp>
        <stp>(MA(ZSE??15,Period:=12,MAType:=Sim,InputChoice:=ContractVol) when LocalYear(ZSE??15)=2015 And (LocalMonth(ZSE??15)=8 And LocalDay(ZSE??15)=11 ))</stp>
        <stp>Bar</stp>
        <stp/>
        <stp>Close</stp>
        <stp>D</stp>
        <stp>0</stp>
        <stp>all</stp>
        <stp/>
        <stp/>
        <stp>False</stp>
        <stp/>
        <stp/>
        <tr r="P22" s="1"/>
      </tp>
      <tp>
        <v>10</v>
        <stp/>
        <stp>StudyData</stp>
        <stp>(MA(ZSE??16,Period:=12,MAType:=Sim,InputChoice:=ContractVol) when LocalYear(ZSE??16)=2015 And (LocalMonth(ZSE??16)=8 And LocalDay(ZSE??16)=11 ))</stp>
        <stp>Bar</stp>
        <stp/>
        <stp>Close</stp>
        <stp>D</stp>
        <stp>0</stp>
        <stp>all</stp>
        <stp/>
        <stp/>
        <stp>False</stp>
        <stp/>
        <stp/>
        <tr r="P23" s="1"/>
      </tp>
      <tp t="s">
        <v/>
        <stp/>
        <stp>StudyData</stp>
        <stp>(MA(ZSE??17,Period:=12,MAType:=Sim,InputChoice:=ContractVol) when LocalYear(ZSE??17)=2015 And (LocalMonth(ZSE??17)=8 And LocalDay(ZSE??17)=11 ))</stp>
        <stp>Bar</stp>
        <stp/>
        <stp>Close</stp>
        <stp>D</stp>
        <stp>0</stp>
        <stp>all</stp>
        <stp/>
        <stp/>
        <stp>False</stp>
        <stp/>
        <stp/>
        <tr r="P25" s="1"/>
      </tp>
      <tp t="s">
        <v/>
        <stp/>
        <stp>StudyData</stp>
        <stp>(MA(ZSE??18,Period:=12,MAType:=Sim,InputChoice:=ContractVol) when LocalYear(ZSE??18)=2015 And (LocalMonth(ZSE??18)=8 And LocalDay(ZSE??18)=11 ))</stp>
        <stp>Bar</stp>
        <stp/>
        <stp>Close</stp>
        <stp>D</stp>
        <stp>0</stp>
        <stp>all</stp>
        <stp/>
        <stp/>
        <stp>False</stp>
        <stp/>
        <stp/>
        <tr r="P26" s="1"/>
      </tp>
      <tp t="s">
        <v/>
        <stp/>
        <stp>StudyData</stp>
        <stp>(MA(ZSE??19,Period:=12,MAType:=Sim,InputChoice:=ContractVol) when LocalYear(ZSE??19)=2015 And (LocalMonth(ZSE??19)=8 And LocalDay(ZSE??19)=11 ))</stp>
        <stp>Bar</stp>
        <stp/>
        <stp>Close</stp>
        <stp>D</stp>
        <stp>0</stp>
        <stp>all</stp>
        <stp/>
        <stp/>
        <stp>False</stp>
        <stp/>
        <stp/>
        <tr r="P27" s="1"/>
      </tp>
      <tp t="s">
        <v/>
        <stp/>
        <stp>StudyData</stp>
        <stp>(MA(ZSE??20,Period:=12,MAType:=Sim,InputChoice:=ContractVol) when LocalYear(ZSE??20)=2015 And (LocalMonth(ZSE??20)=8 And LocalDay(ZSE??20)=11 ))</stp>
        <stp>Bar</stp>
        <stp/>
        <stp>Close</stp>
        <stp>D</stp>
        <stp>0</stp>
        <stp>all</stp>
        <stp/>
        <stp/>
        <stp>False</stp>
        <stp/>
        <stp/>
        <tr r="P28" s="1"/>
      </tp>
      <tp t="s">
        <v/>
        <stp/>
        <stp>StudyData</stp>
        <stp>(MA(ZSE??21,Period:=12,MAType:=Sim,InputChoice:=ContractVol) when LocalYear(ZSE??21)=2015 And (LocalMonth(ZSE??21)=8 And LocalDay(ZSE??21)=11 ))</stp>
        <stp>Bar</stp>
        <stp/>
        <stp>Close</stp>
        <stp>D</stp>
        <stp>0</stp>
        <stp>all</stp>
        <stp/>
        <stp/>
        <stp>False</stp>
        <stp/>
        <stp/>
        <tr r="P30" s="1"/>
      </tp>
      <tp t="s">
        <v/>
        <stp/>
        <stp>StudyData</stp>
        <stp>(MA(ZSE??22,Period:=12,MAType:=Sim,InputChoice:=ContractVol) when LocalYear(ZSE??22)=2015 And (LocalMonth(ZSE??22)=8 And LocalDay(ZSE??22)=11 ))</stp>
        <stp>Bar</stp>
        <stp/>
        <stp>Close</stp>
        <stp>D</stp>
        <stp>0</stp>
        <stp>all</stp>
        <stp/>
        <stp/>
        <stp>False</stp>
        <stp/>
        <stp/>
        <tr r="P31" s="1"/>
      </tp>
      <tp t="s">
        <v/>
        <stp/>
        <stp>StudyData</stp>
        <stp>(MA(ZSE??23,Period:=12,MAType:=Sim,InputChoice:=ContractVol) when LocalYear(ZSE??23)=2015 And (LocalMonth(ZSE??23)=8 And LocalDay(ZSE??23)=11 ))</stp>
        <stp>Bar</stp>
        <stp/>
        <stp>Close</stp>
        <stp>D</stp>
        <stp>0</stp>
        <stp>all</stp>
        <stp/>
        <stp/>
        <stp>False</stp>
        <stp/>
        <stp/>
        <tr r="P32" s="1"/>
      </tp>
      <tp t="s">
        <v/>
        <stp/>
        <stp>StudyData</stp>
        <stp>(MA(ZSE??24,Period:=12,MAType:=Sim,InputChoice:=ContractVol) when LocalYear(ZSE??24)=2015 And (LocalMonth(ZSE??24)=8 And LocalDay(ZSE??24)=11 ))</stp>
        <stp>Bar</stp>
        <stp/>
        <stp>Close</stp>
        <stp>D</stp>
        <stp>0</stp>
        <stp>all</stp>
        <stp/>
        <stp/>
        <stp>False</stp>
        <stp/>
        <stp/>
        <tr r="P33" s="1"/>
      </tp>
      <tp>
        <v>42627</v>
        <stp/>
        <stp>ContractData</stp>
        <stp>ZSE??8</stp>
        <stp>ExpirationDate</stp>
        <stp/>
        <stp>D</stp>
        <tr r="F13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34</xdr:row>
      <xdr:rowOff>66675</xdr:rowOff>
    </xdr:from>
    <xdr:to>
      <xdr:col>5</xdr:col>
      <xdr:colOff>914333</xdr:colOff>
      <xdr:row>34</xdr:row>
      <xdr:rowOff>200008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1658600"/>
          <a:ext cx="533333" cy="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41</xdr:row>
      <xdr:rowOff>66675</xdr:rowOff>
    </xdr:from>
    <xdr:to>
      <xdr:col>5</xdr:col>
      <xdr:colOff>914333</xdr:colOff>
      <xdr:row>41</xdr:row>
      <xdr:rowOff>200008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0" y="12496800"/>
          <a:ext cx="533333" cy="1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36</xdr:row>
      <xdr:rowOff>66675</xdr:rowOff>
    </xdr:from>
    <xdr:to>
      <xdr:col>5</xdr:col>
      <xdr:colOff>914333</xdr:colOff>
      <xdr:row>36</xdr:row>
      <xdr:rowOff>200008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0" y="12496800"/>
          <a:ext cx="533333" cy="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showRowColHeaders="0" tabSelected="1" zoomScaleNormal="100" workbookViewId="0">
      <selection activeCell="L4" sqref="L4"/>
    </sheetView>
  </sheetViews>
  <sheetFormatPr defaultColWidth="9.140625" defaultRowHeight="17.25" x14ac:dyDescent="0.3"/>
  <cols>
    <col min="1" max="1" width="3.42578125" style="3" customWidth="1"/>
    <col min="2" max="2" width="19.28515625" style="1" customWidth="1"/>
    <col min="3" max="3" width="29.5703125" style="1" hidden="1" customWidth="1"/>
    <col min="4" max="4" width="12" style="1" hidden="1" customWidth="1"/>
    <col min="5" max="5" width="14.5703125" style="1" hidden="1" customWidth="1"/>
    <col min="6" max="6" width="24" style="5" customWidth="1"/>
    <col min="7" max="7" width="9.140625" style="1"/>
    <col min="8" max="8" width="8.85546875" style="1" hidden="1" customWidth="1"/>
    <col min="9" max="9" width="11.5703125" style="1" hidden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13.7109375" style="1" customWidth="1"/>
    <col min="21" max="22" width="12.7109375" style="1" customWidth="1"/>
    <col min="23" max="23" width="13.7109375" style="1" customWidth="1"/>
    <col min="24" max="24" width="14.85546875" style="1" customWidth="1"/>
    <col min="25" max="25" width="10.7109375" style="1" customWidth="1"/>
    <col min="26" max="26" width="10" style="1" customWidth="1"/>
    <col min="27" max="27" width="17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42233</v>
      </c>
      <c r="B1" s="3">
        <f ca="1">IF(WEEKDAY(A1)=2,-3,-1)</f>
        <v>-3</v>
      </c>
      <c r="C1" s="3">
        <f ca="1">DAY(A1+B1)</f>
        <v>14</v>
      </c>
      <c r="D1" s="8">
        <f xml:space="preserve"> RTD("cqg.rtd",,"StudyData",$A$5&amp;A6,"Bar",,"Time",Y4,,"all",,,"False")</f>
        <v>42233.416666666664</v>
      </c>
      <c r="E1" s="9">
        <f xml:space="preserve"> HOUR(D1)</f>
        <v>10</v>
      </c>
      <c r="F1" s="42">
        <f xml:space="preserve"> MINUTE(RTD("cqg.rtd",,"StudyData",$A$5&amp;A6,"Bar",,"Time",Y4,,"all",,,"False"))</f>
        <v>0</v>
      </c>
    </row>
    <row r="2" spans="1:30" ht="21.95" customHeight="1" x14ac:dyDescent="0.3">
      <c r="B2" s="113" t="s">
        <v>46</v>
      </c>
      <c r="C2" s="113"/>
      <c r="D2" s="113"/>
      <c r="E2" s="87">
        <f>RTD("cqg.rtd", ,"SystemInfo", "Linetime")</f>
        <v>42233.431909722225</v>
      </c>
      <c r="F2" s="87"/>
      <c r="G2" s="91"/>
      <c r="H2" s="91"/>
      <c r="I2" s="91"/>
      <c r="J2" s="90" t="s">
        <v>53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85" t="s">
        <v>47</v>
      </c>
      <c r="Y2" s="85"/>
      <c r="Z2" s="87">
        <f>RTD("cqg.rtd", ,"SystemInfo", "Linetime")+1/24</f>
        <v>42233.473576388889</v>
      </c>
      <c r="AA2" s="87"/>
      <c r="AB2" s="36"/>
      <c r="AC2" s="36"/>
      <c r="AD2" s="37"/>
    </row>
    <row r="3" spans="1:30" ht="21.95" customHeight="1" x14ac:dyDescent="0.3">
      <c r="B3" s="114"/>
      <c r="C3" s="114"/>
      <c r="D3" s="114"/>
      <c r="E3" s="88"/>
      <c r="F3" s="88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86"/>
      <c r="Y3" s="86"/>
      <c r="Z3" s="88"/>
      <c r="AA3" s="88"/>
      <c r="AB3" s="38"/>
      <c r="AC3" s="38"/>
      <c r="AD3" s="39"/>
    </row>
    <row r="4" spans="1:30" ht="20.100000000000001" customHeight="1" x14ac:dyDescent="0.3">
      <c r="B4" s="100" t="s">
        <v>49</v>
      </c>
      <c r="C4" s="101"/>
      <c r="D4" s="101"/>
      <c r="E4" s="102"/>
      <c r="F4" s="13" t="s">
        <v>30</v>
      </c>
      <c r="G4" s="13" t="s">
        <v>31</v>
      </c>
      <c r="H4" s="11"/>
      <c r="I4" s="11"/>
      <c r="J4" s="118" t="s">
        <v>34</v>
      </c>
      <c r="K4" s="118"/>
      <c r="L4" s="18">
        <v>12</v>
      </c>
      <c r="M4" s="14"/>
      <c r="N4" s="93" t="s">
        <v>41</v>
      </c>
      <c r="O4" s="94"/>
      <c r="P4" s="20">
        <v>8</v>
      </c>
      <c r="Q4" s="20">
        <v>11</v>
      </c>
      <c r="R4" s="21">
        <v>15</v>
      </c>
      <c r="S4" s="108" t="s">
        <v>38</v>
      </c>
      <c r="T4" s="108"/>
      <c r="U4" s="101" t="s">
        <v>39</v>
      </c>
      <c r="V4" s="101"/>
      <c r="W4" s="108" t="s">
        <v>42</v>
      </c>
      <c r="X4" s="109"/>
      <c r="Y4" s="16">
        <v>30</v>
      </c>
      <c r="Z4" s="15" t="s">
        <v>40</v>
      </c>
      <c r="AA4" s="100" t="s">
        <v>49</v>
      </c>
      <c r="AB4" s="101"/>
      <c r="AC4" s="101"/>
      <c r="AD4" s="102"/>
    </row>
    <row r="5" spans="1:30" ht="20.100000000000001" customHeight="1" x14ac:dyDescent="0.3">
      <c r="A5" s="4" t="s">
        <v>50</v>
      </c>
      <c r="B5" s="103"/>
      <c r="C5" s="107"/>
      <c r="D5" s="107"/>
      <c r="E5" s="112"/>
      <c r="F5" s="49" t="s">
        <v>33</v>
      </c>
      <c r="G5" s="49" t="s">
        <v>32</v>
      </c>
      <c r="H5" s="12"/>
      <c r="I5" s="12"/>
      <c r="J5" s="106" t="s">
        <v>35</v>
      </c>
      <c r="K5" s="106"/>
      <c r="L5" s="50" t="s">
        <v>36</v>
      </c>
      <c r="M5" s="51"/>
      <c r="N5" s="95"/>
      <c r="O5" s="96"/>
      <c r="P5" s="52" t="s">
        <v>48</v>
      </c>
      <c r="Q5" s="53">
        <v>12</v>
      </c>
      <c r="R5" s="54" t="str">
        <f>"20"&amp;R4</f>
        <v>2015</v>
      </c>
      <c r="S5" s="110"/>
      <c r="T5" s="110"/>
      <c r="U5" s="107"/>
      <c r="V5" s="107"/>
      <c r="W5" s="110"/>
      <c r="X5" s="111"/>
      <c r="Y5" s="106" t="s">
        <v>37</v>
      </c>
      <c r="Z5" s="106"/>
      <c r="AA5" s="103"/>
      <c r="AB5" s="104"/>
      <c r="AC5" s="104"/>
      <c r="AD5" s="105"/>
    </row>
    <row r="6" spans="1:30" ht="18.75" x14ac:dyDescent="0.3">
      <c r="A6" s="3" t="s">
        <v>0</v>
      </c>
      <c r="B6" s="58" t="str">
        <f>RIGHT(RTD("cqg.rtd",,"ContractData",$A$5&amp;A6,"LongDescription"),6)</f>
        <v>Sep 15</v>
      </c>
      <c r="C6" s="59"/>
      <c r="D6" s="59"/>
      <c r="E6" s="59"/>
      <c r="F6" s="60">
        <f>IF(B6="","",RTD("cqg.rtd",,"ContractData",$A$5&amp;A6,"ExpirationDate",,"D"))</f>
        <v>42261</v>
      </c>
      <c r="G6" s="61">
        <f ca="1">F6-$A$1</f>
        <v>28</v>
      </c>
      <c r="H6" s="61"/>
      <c r="I6" s="61"/>
      <c r="J6" s="61">
        <f>K6</f>
        <v>4600</v>
      </c>
      <c r="K6" s="61">
        <f>RTD("cqg.rtd", ,"ContractData", $A$5&amp;A6, "T_CVol")</f>
        <v>4600</v>
      </c>
      <c r="L6" s="61">
        <f xml:space="preserve"> RTD("cqg.rtd",,"StudyData", $A$5&amp;A6, "MA", "InputChoice=ContractVol,MAType=Sim,Period="&amp;$L$4&amp;"", "MA",,,"all",,,,"T")</f>
        <v>16878.25</v>
      </c>
      <c r="M6" s="62">
        <f>IF(K6&gt;L6,1,0)</f>
        <v>0</v>
      </c>
      <c r="N6" s="61">
        <f>RTD("cqg.rtd", ,"ContractData", $A$5&amp;A6, "Y_CVol")</f>
        <v>10557</v>
      </c>
      <c r="O6" s="63">
        <f>IF(ISERROR(K6/N6),"",K6/N6)</f>
        <v>0.4357298474945534</v>
      </c>
      <c r="P6" s="89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20250</v>
      </c>
      <c r="Q6" s="89"/>
      <c r="R6" s="89"/>
      <c r="S6" s="61">
        <f>T6</f>
        <v>45107</v>
      </c>
      <c r="T6" s="61">
        <f>IF(B6="","",RTD("cqg.rtd", ,"ContractData", $A$5&amp;A6, "COI"))</f>
        <v>45107</v>
      </c>
      <c r="U6" s="61">
        <f>T6-W6</f>
        <v>-246</v>
      </c>
      <c r="V6" s="61">
        <f>U6</f>
        <v>-246</v>
      </c>
      <c r="W6" s="61">
        <f>IF(B6="","",RTD("cqg.rtd", ,"ContractData", $A$5&amp;A6, "P_OI"))</f>
        <v>45353</v>
      </c>
      <c r="X6" s="64">
        <f t="shared" ref="X6:X13" si="0">IF(ISERROR(T6/W6),"",T6/W6)</f>
        <v>0.99457588252155316</v>
      </c>
      <c r="Y6" s="62">
        <f>IF(RTD("cqg.rtd",,"StudyData",$A$5&amp;A6,"Vol","VolType=Exchange,CoCType=Contract","Vol",$Y$4,"0","ALL",,,"TRUE","T")="",0,RTD("cqg.rtd",,"StudyData",$A$5&amp;A6,"Vol","VolType=Exchange,CoCType=Contract","Vol",$Y$4,"0","ALL",,,"TRUE","T"))</f>
        <v>274</v>
      </c>
      <c r="Z6" s="62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717</v>
      </c>
      <c r="AA6" s="58" t="str">
        <f t="shared" ref="AA6:AA11" si="1">B6</f>
        <v>Sep 15</v>
      </c>
      <c r="AB6" s="43"/>
      <c r="AC6" s="22"/>
      <c r="AD6" s="23"/>
    </row>
    <row r="7" spans="1:30" ht="18.75" x14ac:dyDescent="0.3">
      <c r="A7" s="3" t="s">
        <v>1</v>
      </c>
      <c r="B7" s="58" t="str">
        <f>RIGHT(RTD("cqg.rtd",,"ContractData",$A$5&amp;A7,"LongDescription"),6)</f>
        <v>Nov 15</v>
      </c>
      <c r="C7" s="59"/>
      <c r="D7" s="59"/>
      <c r="E7" s="59"/>
      <c r="F7" s="60">
        <f>IF(B7="","",RTD("cqg.rtd",,"ContractData",$A$5&amp;A7,"ExpirationDate",,"D"))</f>
        <v>42321</v>
      </c>
      <c r="G7" s="61">
        <f t="shared" ref="G7:G33" ca="1" si="2">F7-$A$1</f>
        <v>88</v>
      </c>
      <c r="H7" s="61"/>
      <c r="I7" s="61"/>
      <c r="J7" s="61">
        <f>K7</f>
        <v>49768</v>
      </c>
      <c r="K7" s="61">
        <f>RTD("cqg.rtd", ,"ContractData", $A$5&amp;A7, "T_CVol")</f>
        <v>49768</v>
      </c>
      <c r="L7" s="61">
        <f xml:space="preserve"> RTD("cqg.rtd",,"StudyData", $A$5&amp;A7, "MA", "InputChoice=ContractVol,MAType=Sim,Period="&amp;$L$4&amp;"", "MA",,,"all",,,,"T")</f>
        <v>121783.16666667</v>
      </c>
      <c r="M7" s="62">
        <f>IF(K7&gt;L7,1,0)</f>
        <v>0</v>
      </c>
      <c r="N7" s="61">
        <f>RTD("cqg.rtd", ,"ContractData", $A$5&amp;A7, "Y_CVol")</f>
        <v>85658</v>
      </c>
      <c r="O7" s="63">
        <f t="shared" ref="O7:O33" si="3">IF(ISERROR(K7/N7),"",K7/N7)</f>
        <v>0.58100819538163395</v>
      </c>
      <c r="P7" s="89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109950</v>
      </c>
      <c r="Q7" s="89"/>
      <c r="R7" s="89"/>
      <c r="S7" s="61">
        <f t="shared" ref="S7:S33" si="4">T7</f>
        <v>361939</v>
      </c>
      <c r="T7" s="61">
        <f>IF(B7="","",RTD("cqg.rtd", ,"ContractData", $A$5&amp;A7, "COI"))</f>
        <v>361939</v>
      </c>
      <c r="U7" s="61">
        <f t="shared" ref="U7:U33" si="5">T7-W7</f>
        <v>1935</v>
      </c>
      <c r="V7" s="61">
        <f t="shared" ref="V7:V33" si="6">U7</f>
        <v>1935</v>
      </c>
      <c r="W7" s="61">
        <f>IF(B7="","",RTD("cqg.rtd", ,"ContractData", $A$5&amp;A7, "P_OI"))</f>
        <v>360004</v>
      </c>
      <c r="X7" s="64">
        <f t="shared" si="0"/>
        <v>1.0053749402784413</v>
      </c>
      <c r="Y7" s="62">
        <f>IF(RTD("cqg.rtd",,"StudyData",$A$5&amp;A7,"Vol","VolType=Exchange,CoCType=Contract","Vol",$Y$4,"0","ALL",,,"TRUE","T")="",0,RTD("cqg.rtd",,"StudyData",$A$5&amp;A7,"Vol","VolType=Exchange,CoCType=Contract","Vol",$Y$4,"0","ALL",,,"TRUE","T"))</f>
        <v>4704</v>
      </c>
      <c r="Z7" s="62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6877</v>
      </c>
      <c r="AA7" s="58" t="str">
        <f t="shared" si="1"/>
        <v>Nov 15</v>
      </c>
      <c r="AB7" s="43"/>
      <c r="AC7" s="22"/>
      <c r="AD7" s="23"/>
    </row>
    <row r="8" spans="1:30" ht="18.75" x14ac:dyDescent="0.3">
      <c r="A8" s="3" t="s">
        <v>2</v>
      </c>
      <c r="B8" s="58" t="str">
        <f>RIGHT(RTD("cqg.rtd",,"ContractData",$A$5&amp;A8,"LongDescription"),6)</f>
        <v>Jan 16</v>
      </c>
      <c r="C8" s="59"/>
      <c r="D8" s="59"/>
      <c r="E8" s="65"/>
      <c r="F8" s="60">
        <f>IF(B8="","",RTD("cqg.rtd",,"ContractData",$A$5&amp;A8,"ExpirationDate",,"D"))</f>
        <v>42383</v>
      </c>
      <c r="G8" s="61">
        <f t="shared" ca="1" si="2"/>
        <v>150</v>
      </c>
      <c r="H8" s="61"/>
      <c r="I8" s="61"/>
      <c r="J8" s="61">
        <f t="shared" ref="J8:J33" si="7">K8</f>
        <v>6389</v>
      </c>
      <c r="K8" s="61">
        <f>RTD("cqg.rtd", ,"ContractData", $A$5&amp;A8, "T_CVol")</f>
        <v>6389</v>
      </c>
      <c r="L8" s="61">
        <f xml:space="preserve"> RTD("cqg.rtd",,"StudyData", $A$5&amp;A8, "MA", "InputChoice=ContractVol,MAType=Sim,Period="&amp;$L$4&amp;"", "MA",,,"all",,,,"T")</f>
        <v>17988.75</v>
      </c>
      <c r="M8" s="62">
        <f t="shared" ref="M8:M33" si="8">IF(K8&gt;L8,1,0)</f>
        <v>0</v>
      </c>
      <c r="N8" s="61">
        <f>RTD("cqg.rtd", ,"ContractData", $A$5&amp;A8, "Y_CVol")</f>
        <v>13093</v>
      </c>
      <c r="O8" s="63">
        <f t="shared" si="3"/>
        <v>0.48797067135110367</v>
      </c>
      <c r="P8" s="89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14330</v>
      </c>
      <c r="Q8" s="89"/>
      <c r="R8" s="89"/>
      <c r="S8" s="61">
        <f t="shared" si="4"/>
        <v>63691</v>
      </c>
      <c r="T8" s="61">
        <f>IF(B8="","",RTD("cqg.rtd", ,"ContractData", $A$5&amp;A8, "COI"))</f>
        <v>63691</v>
      </c>
      <c r="U8" s="61">
        <f t="shared" si="5"/>
        <v>735</v>
      </c>
      <c r="V8" s="61">
        <f t="shared" si="6"/>
        <v>735</v>
      </c>
      <c r="W8" s="61">
        <f>IF(B8="","",RTD("cqg.rtd", ,"ContractData", $A$5&amp;A8, "P_OI"))</f>
        <v>62956</v>
      </c>
      <c r="X8" s="64">
        <f t="shared" si="0"/>
        <v>1.0116748205095623</v>
      </c>
      <c r="Y8" s="62">
        <f>IF(RTD("cqg.rtd",,"StudyData",$A$5&amp;A8,"Vol","VolType=Exchange,CoCType=Contract","Vol",$Y$4,"0","ALL",,,"TRUE","T")="",0,RTD("cqg.rtd",,"StudyData",$A$5&amp;A8,"Vol","VolType=Exchange,CoCType=Contract","Vol",$Y$4,"0","ALL",,,"TRUE","T"))</f>
        <v>386</v>
      </c>
      <c r="Z8" s="62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466</v>
      </c>
      <c r="AA8" s="58" t="str">
        <f t="shared" si="1"/>
        <v>Jan 16</v>
      </c>
      <c r="AB8" s="43"/>
      <c r="AC8" s="22"/>
      <c r="AD8" s="23"/>
    </row>
    <row r="9" spans="1:30" ht="18.75" x14ac:dyDescent="0.3">
      <c r="A9" s="3" t="s">
        <v>3</v>
      </c>
      <c r="B9" s="58" t="str">
        <f>RIGHT(RTD("cqg.rtd",,"ContractData",$A$5&amp;A9,"LongDescription"),6)</f>
        <v>Mar 16</v>
      </c>
      <c r="C9" s="59"/>
      <c r="D9" s="59"/>
      <c r="E9" s="59"/>
      <c r="F9" s="60">
        <f>IF(B9="","",RTD("cqg.rtd",,"ContractData",$A$5&amp;A9,"ExpirationDate",,"D"))</f>
        <v>42443</v>
      </c>
      <c r="G9" s="61">
        <f t="shared" ca="1" si="2"/>
        <v>210</v>
      </c>
      <c r="H9" s="61"/>
      <c r="I9" s="61"/>
      <c r="J9" s="61">
        <f t="shared" si="7"/>
        <v>2880</v>
      </c>
      <c r="K9" s="61">
        <f>RTD("cqg.rtd", ,"ContractData", $A$5&amp;A9, "T_CVol")</f>
        <v>2880</v>
      </c>
      <c r="L9" s="61">
        <f xml:space="preserve"> RTD("cqg.rtd",,"StudyData", $A$5&amp;A9, "MA", "InputChoice=ContractVol,MAType=Sim,Period="&amp;$L$4&amp;"", "MA",,,"all",,,,"T")</f>
        <v>12074.91666667</v>
      </c>
      <c r="M9" s="62">
        <f t="shared" si="8"/>
        <v>0</v>
      </c>
      <c r="N9" s="61">
        <f>RTD("cqg.rtd", ,"ContractData", $A$5&amp;A9, "Y_CVol")</f>
        <v>7510</v>
      </c>
      <c r="O9" s="63">
        <f t="shared" si="3"/>
        <v>0.38348868175765644</v>
      </c>
      <c r="P9" s="89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9863</v>
      </c>
      <c r="Q9" s="89"/>
      <c r="R9" s="89"/>
      <c r="S9" s="61">
        <f t="shared" si="4"/>
        <v>84021</v>
      </c>
      <c r="T9" s="61">
        <f>IF(B9="","",RTD("cqg.rtd", ,"ContractData", $A$5&amp;A9, "COI"))</f>
        <v>84021</v>
      </c>
      <c r="U9" s="61">
        <f t="shared" si="5"/>
        <v>961</v>
      </c>
      <c r="V9" s="61">
        <f t="shared" si="6"/>
        <v>961</v>
      </c>
      <c r="W9" s="61">
        <f>IF(B9="","",RTD("cqg.rtd", ,"ContractData", $A$5&amp;A9, "P_OI"))</f>
        <v>83060</v>
      </c>
      <c r="X9" s="64">
        <f t="shared" si="0"/>
        <v>1.0115699494341439</v>
      </c>
      <c r="Y9" s="62">
        <f>IF(RTD("cqg.rtd",,"StudyData",$A$5&amp;A9,"Vol","VolType=Exchange,CoCType=Contract","Vol",$Y$4,"0","ALL",,,"TRUE","T")="",0,RTD("cqg.rtd",,"StudyData",$A$5&amp;A9,"Vol","VolType=Exchange,CoCType=Contract","Vol",$Y$4,"0","ALL",,,"TRUE","T"))</f>
        <v>100</v>
      </c>
      <c r="Z9" s="62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107</v>
      </c>
      <c r="AA9" s="58" t="str">
        <f t="shared" si="1"/>
        <v>Mar 16</v>
      </c>
      <c r="AB9" s="43"/>
      <c r="AC9" s="22"/>
      <c r="AD9" s="23"/>
    </row>
    <row r="10" spans="1:30" ht="18.75" x14ac:dyDescent="0.3">
      <c r="A10" s="3" t="s">
        <v>4</v>
      </c>
      <c r="B10" s="58" t="str">
        <f>RIGHT(RTD("cqg.rtd",,"ContractData",$A$5&amp;A10,"LongDescription"),6)</f>
        <v>May 16</v>
      </c>
      <c r="C10" s="59"/>
      <c r="D10" s="59"/>
      <c r="E10" s="59"/>
      <c r="F10" s="60">
        <f>IF(B10="","",RTD("cqg.rtd",,"ContractData",$A$5&amp;A10,"ExpirationDate",,"D"))</f>
        <v>42503</v>
      </c>
      <c r="G10" s="61">
        <f t="shared" ca="1" si="2"/>
        <v>270</v>
      </c>
      <c r="H10" s="61"/>
      <c r="I10" s="61"/>
      <c r="J10" s="61">
        <f t="shared" si="7"/>
        <v>2035</v>
      </c>
      <c r="K10" s="61">
        <f>RTD("cqg.rtd", ,"ContractData", $A$5&amp;A10, "T_CVol")</f>
        <v>2035</v>
      </c>
      <c r="L10" s="61">
        <f xml:space="preserve"> RTD("cqg.rtd",,"StudyData", $A$5&amp;A10, "MA", "InputChoice=ContractVol,MAType=Sim,Period="&amp;$L$4&amp;"", "MA",,,"all",,,,"T")</f>
        <v>9755.25</v>
      </c>
      <c r="M10" s="62">
        <f t="shared" si="8"/>
        <v>0</v>
      </c>
      <c r="N10" s="61">
        <f>RTD("cqg.rtd", ,"ContractData", $A$5&amp;A10, "Y_CVol")</f>
        <v>4484</v>
      </c>
      <c r="O10" s="63">
        <f t="shared" si="3"/>
        <v>0.453835860838537</v>
      </c>
      <c r="P10" s="89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8412</v>
      </c>
      <c r="Q10" s="89"/>
      <c r="R10" s="89"/>
      <c r="S10" s="61">
        <f t="shared" si="4"/>
        <v>55805</v>
      </c>
      <c r="T10" s="61">
        <f>IF(B10="","",RTD("cqg.rtd", ,"ContractData", $A$5&amp;A10, "COI"))</f>
        <v>55805</v>
      </c>
      <c r="U10" s="61">
        <f t="shared" si="5"/>
        <v>549</v>
      </c>
      <c r="V10" s="61">
        <f t="shared" si="6"/>
        <v>549</v>
      </c>
      <c r="W10" s="61">
        <f>IF(B10="","",RTD("cqg.rtd", ,"ContractData", $A$5&amp;A10, "P_OI"))</f>
        <v>55256</v>
      </c>
      <c r="X10" s="64">
        <f t="shared" si="0"/>
        <v>1.0099355726074997</v>
      </c>
      <c r="Y10" s="62">
        <f>IF(RTD("cqg.rtd",,"StudyData",$A$5&amp;A10,"Vol","VolType=Exchange,CoCType=Contract","Vol",$Y$4,"0","ALL",,,"TRUE","T")="",0,RTD("cqg.rtd",,"StudyData",$A$5&amp;A10,"Vol","VolType=Exchange,CoCType=Contract","Vol",$Y$4,"0","ALL",,,"TRUE","T"))</f>
        <v>94</v>
      </c>
      <c r="Z10" s="62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LocalMinute("&amp;$A$5&amp;$A10&amp;")="&amp;$F$1&amp;")","Bar",,"Vol",$Y$4,"0"))</f>
        <v>150</v>
      </c>
      <c r="AA10" s="58" t="str">
        <f t="shared" si="1"/>
        <v>May 16</v>
      </c>
      <c r="AB10" s="43"/>
      <c r="AC10" s="22"/>
      <c r="AD10" s="23"/>
    </row>
    <row r="11" spans="1:30" ht="18.75" x14ac:dyDescent="0.3">
      <c r="A11" s="3" t="s">
        <v>5</v>
      </c>
      <c r="B11" s="58" t="str">
        <f>RIGHT(RTD("cqg.rtd",,"ContractData",$A$5&amp;A11,"LongDescription"),6)</f>
        <v>Jul 16</v>
      </c>
      <c r="C11" s="59"/>
      <c r="D11" s="59"/>
      <c r="E11" s="59"/>
      <c r="F11" s="60">
        <f>IF(B11="","",RTD("cqg.rtd",,"ContractData",$A$5&amp;A11,"ExpirationDate",,"D"))</f>
        <v>42565</v>
      </c>
      <c r="G11" s="61">
        <f t="shared" ca="1" si="2"/>
        <v>332</v>
      </c>
      <c r="H11" s="61"/>
      <c r="I11" s="61"/>
      <c r="J11" s="61">
        <f t="shared" si="7"/>
        <v>1033</v>
      </c>
      <c r="K11" s="61">
        <f>RTD("cqg.rtd", ,"ContractData", $A$5&amp;A11, "T_CVol")</f>
        <v>1033</v>
      </c>
      <c r="L11" s="61">
        <f xml:space="preserve"> RTD("cqg.rtd",,"StudyData", $A$5&amp;A11, "MA", "InputChoice=ContractVol,MAType=Sim,Period="&amp;$L$4&amp;"", "MA",,,"all",,,,"T")</f>
        <v>4612.5</v>
      </c>
      <c r="M11" s="62">
        <f t="shared" si="8"/>
        <v>0</v>
      </c>
      <c r="N11" s="61">
        <f>RTD("cqg.rtd", ,"ContractData", $A$5&amp;A11, "Y_CVol")</f>
        <v>1990</v>
      </c>
      <c r="O11" s="63">
        <f t="shared" si="3"/>
        <v>0.51909547738693462</v>
      </c>
      <c r="P11" s="89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4182</v>
      </c>
      <c r="Q11" s="89"/>
      <c r="R11" s="89"/>
      <c r="S11" s="61">
        <f t="shared" si="4"/>
        <v>31174</v>
      </c>
      <c r="T11" s="61">
        <f>IF(B11="","",RTD("cqg.rtd", ,"ContractData", $A$5&amp;A11, "COI"))</f>
        <v>31174</v>
      </c>
      <c r="U11" s="61">
        <f t="shared" si="5"/>
        <v>-38</v>
      </c>
      <c r="V11" s="61">
        <f t="shared" si="6"/>
        <v>-38</v>
      </c>
      <c r="W11" s="61">
        <f>IF(B11="","",RTD("cqg.rtd", ,"ContractData", $A$5&amp;A11, "P_OI"))</f>
        <v>31212</v>
      </c>
      <c r="X11" s="64">
        <f t="shared" si="0"/>
        <v>0.99878251954376518</v>
      </c>
      <c r="Y11" s="62">
        <f>IF(RTD("cqg.rtd",,"StudyData",$A$5&amp;A11,"Vol","VolType=Exchange,CoCType=Contract","Vol",$Y$4,"0","ALL",,,"TRUE","T")="",0,RTD("cqg.rtd",,"StudyData",$A$5&amp;A11,"Vol","VolType=Exchange,CoCType=Contract","Vol",$Y$4,"0","ALL",,,"TRUE","T"))</f>
        <v>29</v>
      </c>
      <c r="Z11" s="62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20</v>
      </c>
      <c r="AA11" s="58" t="str">
        <f t="shared" si="1"/>
        <v>Jul 16</v>
      </c>
      <c r="AB11" s="43"/>
      <c r="AC11" s="22"/>
      <c r="AD11" s="23"/>
    </row>
    <row r="12" spans="1:30" ht="18.75" x14ac:dyDescent="0.3">
      <c r="A12" s="3" t="s">
        <v>6</v>
      </c>
      <c r="B12" s="58" t="str">
        <f>RIGHT(RTD("cqg.rtd",,"ContractData",$A$5&amp;A12,"LongDescription"),6)</f>
        <v>Aug 16</v>
      </c>
      <c r="C12" s="59"/>
      <c r="D12" s="59"/>
      <c r="E12" s="59"/>
      <c r="F12" s="60">
        <f>IF(B12="","",RTD("cqg.rtd",,"ContractData",$A$5&amp;A12,"ExpirationDate",,"D"))</f>
        <v>42594</v>
      </c>
      <c r="G12" s="61">
        <f t="shared" ca="1" si="2"/>
        <v>361</v>
      </c>
      <c r="H12" s="61"/>
      <c r="I12" s="61"/>
      <c r="J12" s="61">
        <f t="shared" si="7"/>
        <v>135</v>
      </c>
      <c r="K12" s="61">
        <f>RTD("cqg.rtd", ,"ContractData", $A$5&amp;A12, "T_CVol")</f>
        <v>135</v>
      </c>
      <c r="L12" s="61">
        <f xml:space="preserve"> RTD("cqg.rtd",,"StudyData", $A$5&amp;A12, "MA", "InputChoice=ContractVol,MAType=Sim,Period="&amp;$L$4&amp;"", "MA",,,"all",,,,"T")</f>
        <v>172.16666667000001</v>
      </c>
      <c r="M12" s="62">
        <f t="shared" si="8"/>
        <v>0</v>
      </c>
      <c r="N12" s="61">
        <f>RTD("cqg.rtd", ,"ContractData", $A$5&amp;A12, "Y_CVol")</f>
        <v>64</v>
      </c>
      <c r="O12" s="63">
        <f t="shared" si="3"/>
        <v>2.109375</v>
      </c>
      <c r="P12" s="89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75</v>
      </c>
      <c r="Q12" s="89"/>
      <c r="R12" s="89"/>
      <c r="S12" s="61">
        <f t="shared" si="4"/>
        <v>1177</v>
      </c>
      <c r="T12" s="61">
        <f>IF(B12="","",RTD("cqg.rtd", ,"ContractData", $A$5&amp;A12, "COI"))</f>
        <v>1177</v>
      </c>
      <c r="U12" s="61">
        <f t="shared" si="5"/>
        <v>13</v>
      </c>
      <c r="V12" s="61">
        <f t="shared" si="6"/>
        <v>13</v>
      </c>
      <c r="W12" s="61">
        <f>IF(B12="","",RTD("cqg.rtd", ,"ContractData", $A$5&amp;A12, "P_OI"))</f>
        <v>1164</v>
      </c>
      <c r="X12" s="64">
        <f t="shared" si="0"/>
        <v>1.011168384879725</v>
      </c>
      <c r="Y12" s="62">
        <f>IF(RTD("cqg.rtd",,"StudyData",$A$5&amp;A12,"Vol","VolType=Exchange,CoCType=Contract","Vol",$Y$4,"0","ALL",,,"TRUE","T")="",0,RTD("cqg.rtd",,"StudyData",$A$5&amp;A12,"Vol","VolType=Exchange,CoCType=Contract","Vol",$Y$4,"0","ALL",,,"TRUE","T"))</f>
        <v>15</v>
      </c>
      <c r="Z12" s="62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1</v>
      </c>
      <c r="AA12" s="58" t="str">
        <f>B11</f>
        <v>Jul 16</v>
      </c>
      <c r="AB12" s="43"/>
      <c r="AC12" s="22"/>
      <c r="AD12" s="23"/>
    </row>
    <row r="13" spans="1:30" ht="18.75" x14ac:dyDescent="0.3">
      <c r="A13" s="3" t="s">
        <v>7</v>
      </c>
      <c r="B13" s="58" t="str">
        <f>RIGHT(RTD("cqg.rtd",,"ContractData",$A$5&amp;A13,"LongDescription"),6)</f>
        <v>Sep 16</v>
      </c>
      <c r="C13" s="59"/>
      <c r="D13" s="59"/>
      <c r="E13" s="59"/>
      <c r="F13" s="60">
        <f>IF(B13="","",RTD("cqg.rtd",,"ContractData",$A$5&amp;A13,"ExpirationDate",,"D"))</f>
        <v>42627</v>
      </c>
      <c r="G13" s="61">
        <f t="shared" ca="1" si="2"/>
        <v>394</v>
      </c>
      <c r="H13" s="61"/>
      <c r="I13" s="61"/>
      <c r="J13" s="61">
        <f t="shared" si="7"/>
        <v>5</v>
      </c>
      <c r="K13" s="61">
        <f>RTD("cqg.rtd", ,"ContractData", $A$5&amp;A13, "T_CVol")</f>
        <v>5</v>
      </c>
      <c r="L13" s="61">
        <f xml:space="preserve"> RTD("cqg.rtd",,"StudyData", $A$5&amp;A13, "MA", "InputChoice=ContractVol,MAType=Sim,Period="&amp;$L$4&amp;"", "MA",,,"all",,,,"T")</f>
        <v>57.25</v>
      </c>
      <c r="M13" s="62">
        <f t="shared" si="8"/>
        <v>0</v>
      </c>
      <c r="N13" s="61">
        <f>RTD("cqg.rtd", ,"ContractData", $A$5&amp;A13, "Y_CVol")</f>
        <v>11</v>
      </c>
      <c r="O13" s="63">
        <f t="shared" si="3"/>
        <v>0.45454545454545453</v>
      </c>
      <c r="P13" s="89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30</v>
      </c>
      <c r="Q13" s="89"/>
      <c r="R13" s="89"/>
      <c r="S13" s="61">
        <f t="shared" si="4"/>
        <v>489</v>
      </c>
      <c r="T13" s="61">
        <f>IF(B13="","",RTD("cqg.rtd", ,"ContractData", $A$5&amp;A13, "COI"))</f>
        <v>489</v>
      </c>
      <c r="U13" s="61">
        <f t="shared" si="5"/>
        <v>5</v>
      </c>
      <c r="V13" s="61">
        <f t="shared" si="6"/>
        <v>5</v>
      </c>
      <c r="W13" s="61">
        <f>IF(B13="","",RTD("cqg.rtd", ,"ContractData", $A$5&amp;A13, "P_OI"))</f>
        <v>484</v>
      </c>
      <c r="X13" s="64">
        <f t="shared" si="0"/>
        <v>1.0103305785123966</v>
      </c>
      <c r="Y13" s="62">
        <f>IF(RTD("cqg.rtd",,"StudyData",$A$5&amp;A13,"Vol","VolType=Exchange,CoCType=Contract","Vol",$Y$4,"0","ALL",,,"TRUE","T")="",0,RTD("cqg.rtd",,"StudyData",$A$5&amp;A13,"Vol","VolType=Exchange,CoCType=Contract","Vol",$Y$4,"0","ALL",,,"TRUE","T"))</f>
        <v>0</v>
      </c>
      <c r="Z13" s="62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1</v>
      </c>
      <c r="AA13" s="58" t="str">
        <f>B13</f>
        <v>Sep 16</v>
      </c>
      <c r="AB13" s="43"/>
      <c r="AC13" s="22"/>
      <c r="AD13" s="23"/>
    </row>
    <row r="14" spans="1:30" ht="8.1" hidden="1" customHeight="1" x14ac:dyDescent="0.3">
      <c r="B14" s="66"/>
      <c r="C14" s="67"/>
      <c r="D14" s="67"/>
      <c r="E14" s="67"/>
      <c r="F14" s="68"/>
      <c r="G14" s="69"/>
      <c r="H14" s="70"/>
      <c r="I14" s="69"/>
      <c r="J14" s="69"/>
      <c r="K14" s="69"/>
      <c r="L14" s="69"/>
      <c r="M14" s="71"/>
      <c r="N14" s="69"/>
      <c r="O14" s="72"/>
      <c r="P14" s="73"/>
      <c r="Q14" s="73"/>
      <c r="R14" s="73"/>
      <c r="S14" s="69"/>
      <c r="T14" s="69"/>
      <c r="U14" s="69"/>
      <c r="V14" s="69"/>
      <c r="W14" s="69"/>
      <c r="X14" s="69"/>
      <c r="Y14" s="69"/>
      <c r="Z14" s="71"/>
      <c r="AA14" s="66"/>
      <c r="AB14" s="6"/>
      <c r="AC14" s="6"/>
      <c r="AD14" s="10"/>
    </row>
    <row r="15" spans="1:30" ht="18.75" x14ac:dyDescent="0.3">
      <c r="A15" s="3" t="s">
        <v>8</v>
      </c>
      <c r="B15" s="58" t="str">
        <f>RIGHT(RTD("cqg.rtd",,"ContractData",$A$5&amp;A15,"LongDescription"),6)</f>
        <v>Nov 16</v>
      </c>
      <c r="C15" s="59"/>
      <c r="D15" s="59"/>
      <c r="E15" s="59"/>
      <c r="F15" s="60">
        <f>IF(B15="","",RTD("cqg.rtd",,"ContractData",$A$5&amp;A15,"ExpirationDate",,"D"))</f>
        <v>42688</v>
      </c>
      <c r="G15" s="61">
        <f t="shared" ca="1" si="2"/>
        <v>455</v>
      </c>
      <c r="H15" s="74"/>
      <c r="I15" s="61"/>
      <c r="J15" s="61">
        <f t="shared" si="7"/>
        <v>827</v>
      </c>
      <c r="K15" s="61">
        <f>RTD("cqg.rtd", ,"ContractData", $A$5&amp;A15, "T_CVol")</f>
        <v>827</v>
      </c>
      <c r="L15" s="61">
        <f xml:space="preserve"> RTD("cqg.rtd",,"StudyData", $A$5&amp;A15, "MA", "InputChoice=ContractVol,MAType=Sim,Period="&amp;$L$4&amp;"", "MA",,,"all",,,,"T")</f>
        <v>1957.91666667</v>
      </c>
      <c r="M15" s="62">
        <f t="shared" si="8"/>
        <v>0</v>
      </c>
      <c r="N15" s="61">
        <f>RTD("cqg.rtd", ,"ContractData", $A$5&amp;A15, "Y_CVol")</f>
        <v>1446</v>
      </c>
      <c r="O15" s="63">
        <f t="shared" si="3"/>
        <v>0.57192254495159056</v>
      </c>
      <c r="P15" s="89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>1780</v>
      </c>
      <c r="Q15" s="89"/>
      <c r="R15" s="89"/>
      <c r="S15" s="61">
        <f t="shared" si="4"/>
        <v>16846</v>
      </c>
      <c r="T15" s="61">
        <f>IF(B15="","",RTD("cqg.rtd", ,"ContractData", $A$5&amp;A15, "COI"))</f>
        <v>16846</v>
      </c>
      <c r="U15" s="61">
        <f t="shared" si="5"/>
        <v>306</v>
      </c>
      <c r="V15" s="61">
        <f t="shared" si="6"/>
        <v>306</v>
      </c>
      <c r="W15" s="61">
        <f>IF(B15="","",RTD("cqg.rtd", ,"ContractData", $A$5&amp;A15, "P_OI"))</f>
        <v>16540</v>
      </c>
      <c r="X15" s="64">
        <f>IF(ISERROR(T15/W15),"",T15/W15)</f>
        <v>1.0185006045949214</v>
      </c>
      <c r="Y15" s="62">
        <f>IF(RTD("cqg.rtd",,"StudyData",$A$5&amp;A15,"Vol","VolType=Exchange,CoCType=Contract","Vol",$Y$4,"0","ALL",,,"TRUE","T")="",0,RTD("cqg.rtd",,"StudyData",$A$5&amp;A15,"Vol","VolType=Exchange,CoCType=Contract","Vol",$Y$4,"0","ALL",,,"TRUE","T"))</f>
        <v>18</v>
      </c>
      <c r="Z15" s="62">
        <f ca="1">IF(B15="","",RTD("cqg.rtd",,"StudyData","Vol("&amp;$A$5&amp;A15&amp;") when (LocalDay("&amp;$A$5&amp;A15&amp;")="&amp;$C$1&amp;" and LocalHour("&amp;$A$5&amp;A15&amp;")="&amp;$E$1&amp;" and LocalMinute("&amp;$A$5&amp;$A15&amp;")="&amp;$F$1&amp;")","Bar",,"Vol",$Y$4,"0"))</f>
        <v>129</v>
      </c>
      <c r="AA15" s="58" t="str">
        <f>B15</f>
        <v>Nov 16</v>
      </c>
      <c r="AB15" s="44"/>
      <c r="AC15" s="24"/>
      <c r="AD15" s="25"/>
    </row>
    <row r="16" spans="1:30" ht="18.75" x14ac:dyDescent="0.3">
      <c r="A16" s="3" t="s">
        <v>9</v>
      </c>
      <c r="B16" s="58" t="str">
        <f>RIGHT(RTD("cqg.rtd",,"ContractData",$A$5&amp;A16,"LongDescription"),6)</f>
        <v>Jan 17</v>
      </c>
      <c r="C16" s="59"/>
      <c r="D16" s="59"/>
      <c r="E16" s="59"/>
      <c r="F16" s="60">
        <f>IF(B16="","",RTD("cqg.rtd",,"ContractData",$A$5&amp;A16,"ExpirationDate",,"D"))</f>
        <v>42748</v>
      </c>
      <c r="G16" s="61">
        <f t="shared" ca="1" si="2"/>
        <v>515</v>
      </c>
      <c r="H16" s="74"/>
      <c r="I16" s="61"/>
      <c r="J16" s="61">
        <f t="shared" si="7"/>
        <v>0</v>
      </c>
      <c r="K16" s="61">
        <f>RTD("cqg.rtd", ,"ContractData", $A$5&amp;A16, "T_CVol")</f>
        <v>0</v>
      </c>
      <c r="L16" s="61">
        <f xml:space="preserve"> RTD("cqg.rtd",,"StudyData", $A$5&amp;A16, "MA", "InputChoice=ContractVol,MAType=Sim,Period="&amp;$L$4&amp;"", "MA",,,"all",,,,"T")</f>
        <v>10.25</v>
      </c>
      <c r="M16" s="62">
        <f t="shared" si="8"/>
        <v>0</v>
      </c>
      <c r="N16" s="61">
        <f>RTD("cqg.rtd", ,"ContractData", $A$5&amp;A16, "Y_CVol")</f>
        <v>0</v>
      </c>
      <c r="O16" s="63" t="str">
        <f t="shared" si="3"/>
        <v/>
      </c>
      <c r="P16" s="89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8</v>
      </c>
      <c r="Q16" s="89"/>
      <c r="R16" s="89"/>
      <c r="S16" s="61">
        <f t="shared" si="4"/>
        <v>104</v>
      </c>
      <c r="T16" s="61">
        <f>IF(B16="","",RTD("cqg.rtd", ,"ContractData", $A$5&amp;A16, "COI"))</f>
        <v>104</v>
      </c>
      <c r="U16" s="61">
        <f t="shared" si="5"/>
        <v>0</v>
      </c>
      <c r="V16" s="61">
        <f t="shared" si="6"/>
        <v>0</v>
      </c>
      <c r="W16" s="61">
        <f>IF(B16="","",RTD("cqg.rtd", ,"ContractData", $A$5&amp;A16, "P_OI"))</f>
        <v>104</v>
      </c>
      <c r="X16" s="64">
        <f>IF(ISERROR(T16/W16),"",T16/W16)</f>
        <v>1</v>
      </c>
      <c r="Y16" s="62">
        <f>IF(RTD("cqg.rtd",,"StudyData",$A$5&amp;A16,"Vol","VolType=Exchange,CoCType=Contract","Vol",$Y$4,"0","ALL",,,"TRUE","T")="",0,RTD("cqg.rtd",,"StudyData",$A$5&amp;A16,"Vol","VolType=Exchange,CoCType=Contract","Vol",$Y$4,"0","ALL",,,"TRUE","T"))</f>
        <v>0</v>
      </c>
      <c r="Z16" s="62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1</v>
      </c>
      <c r="AA16" s="58" t="str">
        <f>B16</f>
        <v>Jan 17</v>
      </c>
      <c r="AB16" s="44"/>
      <c r="AC16" s="24"/>
      <c r="AD16" s="25"/>
    </row>
    <row r="17" spans="1:30" ht="18.75" x14ac:dyDescent="0.3">
      <c r="A17" s="3" t="s">
        <v>10</v>
      </c>
      <c r="B17" s="58" t="str">
        <f>RIGHT(RTD("cqg.rtd",,"ContractData",$A$5&amp;A17,"LongDescription"),6)</f>
        <v>Mar 17</v>
      </c>
      <c r="C17" s="59"/>
      <c r="D17" s="59"/>
      <c r="E17" s="59"/>
      <c r="F17" s="60">
        <f>IF(B17="","",RTD("cqg.rtd",,"ContractData",$A$5&amp;A17,"ExpirationDate",,"D"))</f>
        <v>42808</v>
      </c>
      <c r="G17" s="61">
        <f t="shared" ca="1" si="2"/>
        <v>575</v>
      </c>
      <c r="H17" s="74"/>
      <c r="I17" s="61"/>
      <c r="J17" s="61">
        <f t="shared" si="7"/>
        <v>0</v>
      </c>
      <c r="K17" s="61">
        <f>RTD("cqg.rtd", ,"ContractData", $A$5&amp;A17, "T_CVol")</f>
        <v>0</v>
      </c>
      <c r="L17" s="61">
        <f xml:space="preserve"> RTD("cqg.rtd",,"StudyData", $A$5&amp;A17, "MA", "InputChoice=ContractVol,MAType=Sim,Period="&amp;$L$4&amp;"", "MA",,,"all",,,,"T")</f>
        <v>15.16666667</v>
      </c>
      <c r="M17" s="62">
        <f t="shared" si="8"/>
        <v>0</v>
      </c>
      <c r="N17" s="61">
        <f>RTD("cqg.rtd", ,"ContractData", $A$5&amp;A17, "Y_CVol")</f>
        <v>0</v>
      </c>
      <c r="O17" s="63" t="str">
        <f t="shared" si="3"/>
        <v/>
      </c>
      <c r="P17" s="89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13</v>
      </c>
      <c r="Q17" s="89"/>
      <c r="R17" s="89"/>
      <c r="S17" s="61">
        <f t="shared" si="4"/>
        <v>87</v>
      </c>
      <c r="T17" s="61">
        <f>IF(B17="","",RTD("cqg.rtd", ,"ContractData", $A$5&amp;A17, "COI"))</f>
        <v>87</v>
      </c>
      <c r="U17" s="61">
        <f t="shared" si="5"/>
        <v>0</v>
      </c>
      <c r="V17" s="61">
        <f t="shared" si="6"/>
        <v>0</v>
      </c>
      <c r="W17" s="61">
        <f>IF(B17="","",RTD("cqg.rtd", ,"ContractData", $A$5&amp;A17, "P_OI"))</f>
        <v>87</v>
      </c>
      <c r="X17" s="64">
        <f>IF(ISERROR(T17/W17),"",T17/W17)</f>
        <v>1</v>
      </c>
      <c r="Y17" s="62">
        <f>IF(RTD("cqg.rtd",,"StudyData",$A$5&amp;A17,"Vol","VolType=Exchange,CoCType=Contract","Vol",$Y$4,"0","ALL",,,"TRUE","T")="",0,RTD("cqg.rtd",,"StudyData",$A$5&amp;A17,"Vol","VolType=Exchange,CoCType=Contract","Vol",$Y$4,"0","ALL",,,"TRUE","T"))</f>
        <v>0</v>
      </c>
      <c r="Z17" s="62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1</v>
      </c>
      <c r="AA17" s="58" t="str">
        <f>B17</f>
        <v>Mar 17</v>
      </c>
      <c r="AB17" s="44"/>
      <c r="AC17" s="24"/>
      <c r="AD17" s="25"/>
    </row>
    <row r="18" spans="1:30" ht="18.75" x14ac:dyDescent="0.3">
      <c r="A18" s="3" t="s">
        <v>11</v>
      </c>
      <c r="B18" s="58" t="str">
        <f>RIGHT(RTD("cqg.rtd",,"ContractData",$A$5&amp;A18,"LongDescription"),6)</f>
        <v>May 17</v>
      </c>
      <c r="C18" s="59"/>
      <c r="D18" s="59"/>
      <c r="E18" s="59"/>
      <c r="F18" s="60">
        <f>IF(B18="","",RTD("cqg.rtd",,"ContractData",$A$5&amp;A18,"ExpirationDate",,"D"))</f>
        <v>42867</v>
      </c>
      <c r="G18" s="61">
        <f t="shared" ca="1" si="2"/>
        <v>634</v>
      </c>
      <c r="H18" s="74"/>
      <c r="I18" s="61"/>
      <c r="J18" s="61">
        <f t="shared" si="7"/>
        <v>0</v>
      </c>
      <c r="K18" s="61">
        <f>RTD("cqg.rtd", ,"ContractData", $A$5&amp;A18, "T_CVol")</f>
        <v>0</v>
      </c>
      <c r="L18" s="61">
        <f xml:space="preserve"> RTD("cqg.rtd",,"StudyData", $A$5&amp;A18, "MA", "InputChoice=ContractVol,MAType=Sim,Period="&amp;$L$4&amp;"", "MA",,,"all",,,,"T")</f>
        <v>14</v>
      </c>
      <c r="M18" s="62">
        <f t="shared" si="8"/>
        <v>0</v>
      </c>
      <c r="N18" s="61">
        <f>RTD("cqg.rtd", ,"ContractData", $A$5&amp;A18, "Y_CVol")</f>
        <v>0</v>
      </c>
      <c r="O18" s="63" t="str">
        <f t="shared" si="3"/>
        <v/>
      </c>
      <c r="P18" s="89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7</v>
      </c>
      <c r="Q18" s="89"/>
      <c r="R18" s="89"/>
      <c r="S18" s="61">
        <f t="shared" si="4"/>
        <v>54</v>
      </c>
      <c r="T18" s="61">
        <f>IF(B18="","",RTD("cqg.rtd", ,"ContractData", $A$5&amp;A18, "COI"))</f>
        <v>54</v>
      </c>
      <c r="U18" s="61">
        <f t="shared" si="5"/>
        <v>0</v>
      </c>
      <c r="V18" s="61">
        <f t="shared" si="6"/>
        <v>0</v>
      </c>
      <c r="W18" s="61">
        <f>IF(B18="","",RTD("cqg.rtd", ,"ContractData", $A$5&amp;A18, "P_OI"))</f>
        <v>54</v>
      </c>
      <c r="X18" s="64">
        <f>IF(ISERROR(T18/W18),"",T18/W18)</f>
        <v>1</v>
      </c>
      <c r="Y18" s="62">
        <f>IF(RTD("cqg.rtd",,"StudyData",$A$5&amp;A18,"Vol","VolType=Exchange,CoCType=Contract","Vol",$Y$4,"0","ALL",,,"TRUE","T")="",0,RTD("cqg.rtd",,"StudyData",$A$5&amp;A18,"Vol","VolType=Exchange,CoCType=Contract","Vol",$Y$4,"0","ALL",,,"TRUE","T"))</f>
        <v>0</v>
      </c>
      <c r="Z18" s="62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8</v>
      </c>
      <c r="AA18" s="58" t="str">
        <f>B18</f>
        <v>May 17</v>
      </c>
      <c r="AB18" s="44"/>
      <c r="AC18" s="24"/>
      <c r="AD18" s="25"/>
    </row>
    <row r="19" spans="1:30" ht="8.1" hidden="1" customHeight="1" x14ac:dyDescent="0.3">
      <c r="B19" s="66"/>
      <c r="C19" s="67"/>
      <c r="D19" s="67"/>
      <c r="E19" s="67"/>
      <c r="F19" s="68"/>
      <c r="G19" s="69"/>
      <c r="H19" s="70"/>
      <c r="I19" s="69"/>
      <c r="J19" s="69"/>
      <c r="K19" s="69"/>
      <c r="L19" s="69"/>
      <c r="M19" s="71"/>
      <c r="N19" s="69"/>
      <c r="O19" s="72"/>
      <c r="P19" s="73"/>
      <c r="Q19" s="73"/>
      <c r="R19" s="73"/>
      <c r="S19" s="69"/>
      <c r="T19" s="69"/>
      <c r="U19" s="69"/>
      <c r="V19" s="69"/>
      <c r="W19" s="69"/>
      <c r="X19" s="69"/>
      <c r="Y19" s="69"/>
      <c r="Z19" s="71"/>
      <c r="AA19" s="66"/>
      <c r="AB19" s="6"/>
      <c r="AC19" s="6"/>
      <c r="AD19" s="10"/>
    </row>
    <row r="20" spans="1:30" ht="18.75" x14ac:dyDescent="0.3">
      <c r="A20" s="3" t="s">
        <v>12</v>
      </c>
      <c r="B20" s="58" t="str">
        <f>RIGHT(RTD("cqg.rtd",,"ContractData",$A$5&amp;A20,"LongDescription"),6)</f>
        <v>Jul 17</v>
      </c>
      <c r="C20" s="59"/>
      <c r="D20" s="59"/>
      <c r="E20" s="59"/>
      <c r="F20" s="60">
        <f>IF(B20="","",RTD("cqg.rtd",,"ContractData",$A$5&amp;A20,"ExpirationDate",,"D"))</f>
        <v>42930</v>
      </c>
      <c r="G20" s="61">
        <f t="shared" ca="1" si="2"/>
        <v>697</v>
      </c>
      <c r="H20" s="74"/>
      <c r="I20" s="61"/>
      <c r="J20" s="61">
        <f t="shared" si="7"/>
        <v>0</v>
      </c>
      <c r="K20" s="61">
        <f>RTD("cqg.rtd", ,"ContractData", $A$5&amp;A20, "T_CVol")</f>
        <v>0</v>
      </c>
      <c r="L20" s="61">
        <f xml:space="preserve"> RTD("cqg.rtd",,"StudyData", $A$5&amp;A20, "MA", "InputChoice=ContractVol,MAType=Sim,Period="&amp;$L$4&amp;"", "MA",,,"all",,,,"T")</f>
        <v>17</v>
      </c>
      <c r="M20" s="62">
        <f t="shared" si="8"/>
        <v>0</v>
      </c>
      <c r="N20" s="61">
        <f>RTD("cqg.rtd", ,"ContractData", $A$5&amp;A20, "Y_CVol")</f>
        <v>0</v>
      </c>
      <c r="O20" s="63" t="str">
        <f t="shared" si="3"/>
        <v/>
      </c>
      <c r="P20" s="89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>4</v>
      </c>
      <c r="Q20" s="89"/>
      <c r="R20" s="89"/>
      <c r="S20" s="61">
        <f t="shared" si="4"/>
        <v>92</v>
      </c>
      <c r="T20" s="61">
        <f>IF(B20="","",RTD("cqg.rtd", ,"ContractData", $A$5&amp;A20, "COI"))</f>
        <v>92</v>
      </c>
      <c r="U20" s="61">
        <f t="shared" si="5"/>
        <v>0</v>
      </c>
      <c r="V20" s="61">
        <f t="shared" si="6"/>
        <v>0</v>
      </c>
      <c r="W20" s="61">
        <f>IF(B20="","",RTD("cqg.rtd", ,"ContractData", $A$5&amp;A20, "P_OI"))</f>
        <v>92</v>
      </c>
      <c r="X20" s="64">
        <f>IF(ISERROR(T20/W20),"",T20/W20)</f>
        <v>1</v>
      </c>
      <c r="Y20" s="62">
        <f>IF(RTD("cqg.rtd",,"StudyData",$A$5&amp;A20,"Vol","VolType=Exchange,CoCType=Contract","Vol",$Y$4,"0","ALL",,,"TRUE","T")="",0,RTD("cqg.rtd",,"StudyData",$A$5&amp;A20,"Vol","VolType=Exchange,CoCType=Contract","Vol",$Y$4,"0","ALL",,,"TRUE","T"))</f>
        <v>0</v>
      </c>
      <c r="Z20" s="62">
        <f ca="1">IF(B20="","",RTD("cqg.rtd",,"StudyData","Vol("&amp;$A$5&amp;A20&amp;") when (LocalDay("&amp;$A$5&amp;A20&amp;")="&amp;$C$1&amp;" and LocalHour("&amp;$A$5&amp;A20&amp;")="&amp;$E$1&amp;" and LocalMinute("&amp;$A$5&amp;$A20&amp;")="&amp;$F$1&amp;")","Bar",,"Vol",$Y$4,"0"))</f>
        <v>5</v>
      </c>
      <c r="AA20" s="58" t="str">
        <f>B20</f>
        <v>Jul 17</v>
      </c>
      <c r="AB20" s="45"/>
      <c r="AC20" s="26"/>
      <c r="AD20" s="27"/>
    </row>
    <row r="21" spans="1:30" ht="18.75" x14ac:dyDescent="0.3">
      <c r="A21" s="3" t="s">
        <v>13</v>
      </c>
      <c r="B21" s="58" t="str">
        <f>RIGHT(RTD("cqg.rtd",,"ContractData",$A$5&amp;A21,"LongDescription"),6)</f>
        <v>Aug 17</v>
      </c>
      <c r="C21" s="59"/>
      <c r="D21" s="59"/>
      <c r="E21" s="59"/>
      <c r="F21" s="60">
        <f>IF(B21="","",RTD("cqg.rtd",,"ContractData",$A$5&amp;A21,"ExpirationDate",,"D"))</f>
        <v>42961</v>
      </c>
      <c r="G21" s="61">
        <f t="shared" ca="1" si="2"/>
        <v>728</v>
      </c>
      <c r="H21" s="74"/>
      <c r="I21" s="61"/>
      <c r="J21" s="61">
        <f t="shared" si="7"/>
        <v>0</v>
      </c>
      <c r="K21" s="61">
        <f>RTD("cqg.rtd", ,"ContractData", $A$5&amp;A21, "T_CVol")</f>
        <v>0</v>
      </c>
      <c r="L21" s="61">
        <f xml:space="preserve"> RTD("cqg.rtd",,"StudyData", $A$5&amp;A21, "MA", "InputChoice=ContractVol,MAType=Sim,Period="&amp;$L$4&amp;"", "MA",,,"all",,,,"T")</f>
        <v>10.16666667</v>
      </c>
      <c r="M21" s="62">
        <f t="shared" si="8"/>
        <v>0</v>
      </c>
      <c r="N21" s="61">
        <f>RTD("cqg.rtd", ,"ContractData", $A$5&amp;A21, "Y_CVol")</f>
        <v>0</v>
      </c>
      <c r="O21" s="63" t="str">
        <f t="shared" si="3"/>
        <v/>
      </c>
      <c r="P21" s="89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12</v>
      </c>
      <c r="Q21" s="89"/>
      <c r="R21" s="89"/>
      <c r="S21" s="61">
        <f t="shared" si="4"/>
        <v>19</v>
      </c>
      <c r="T21" s="61">
        <f>IF(B21="","",RTD("cqg.rtd", ,"ContractData", $A$5&amp;A21, "COI"))</f>
        <v>19</v>
      </c>
      <c r="U21" s="61">
        <f t="shared" si="5"/>
        <v>0</v>
      </c>
      <c r="V21" s="61">
        <f t="shared" si="6"/>
        <v>0</v>
      </c>
      <c r="W21" s="61">
        <f>IF(B21="","",RTD("cqg.rtd", ,"ContractData", $A$5&amp;A21, "P_OI"))</f>
        <v>19</v>
      </c>
      <c r="X21" s="64">
        <f>IF(ISERROR(T21/W21),"",T21/W21)</f>
        <v>1</v>
      </c>
      <c r="Y21" s="62">
        <f>IF(RTD("cqg.rtd",,"StudyData",$A$5&amp;A21,"Vol","VolType=Exchange,CoCType=Contract","Vol",$Y$4,"0","ALL",,,"TRUE","T")="",0,RTD("cqg.rtd",,"StudyData",$A$5&amp;A21,"Vol","VolType=Exchange,CoCType=Contract","Vol",$Y$4,"0","ALL",,,"TRUE","T"))</f>
        <v>0</v>
      </c>
      <c r="Z21" s="62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4</v>
      </c>
      <c r="AA21" s="58" t="str">
        <f>B21</f>
        <v>Aug 17</v>
      </c>
      <c r="AB21" s="45"/>
      <c r="AC21" s="26"/>
      <c r="AD21" s="27"/>
    </row>
    <row r="22" spans="1:30" ht="18.75" x14ac:dyDescent="0.3">
      <c r="A22" s="3" t="s">
        <v>14</v>
      </c>
      <c r="B22" s="58" t="str">
        <f>RIGHT(RTD("cqg.rtd",,"ContractData",$A$5&amp;A22,"LongDescription"),6)</f>
        <v>Sep 17</v>
      </c>
      <c r="C22" s="59"/>
      <c r="D22" s="59"/>
      <c r="E22" s="59"/>
      <c r="F22" s="60">
        <f>IF(B22="","",RTD("cqg.rtd",,"ContractData",$A$5&amp;A22,"ExpirationDate",,"D"))</f>
        <v>42992</v>
      </c>
      <c r="G22" s="61">
        <f t="shared" ca="1" si="2"/>
        <v>759</v>
      </c>
      <c r="H22" s="74"/>
      <c r="I22" s="61"/>
      <c r="J22" s="61">
        <f t="shared" si="7"/>
        <v>0</v>
      </c>
      <c r="K22" s="61">
        <f>RTD("cqg.rtd", ,"ContractData", $A$5&amp;A22, "T_CVol")</f>
        <v>0</v>
      </c>
      <c r="L22" s="61">
        <f xml:space="preserve"> RTD("cqg.rtd",,"StudyData", $A$5&amp;A22, "MA", "InputChoice=ContractVol,MAType=Sim,Period="&amp;$L$4&amp;"", "MA",,,"all",,,,"T")</f>
        <v>8.0833333300000003</v>
      </c>
      <c r="M22" s="62">
        <f t="shared" si="8"/>
        <v>0</v>
      </c>
      <c r="N22" s="61">
        <f>RTD("cqg.rtd", ,"ContractData", $A$5&amp;A22, "Y_CVol")</f>
        <v>0</v>
      </c>
      <c r="O22" s="63" t="str">
        <f t="shared" si="3"/>
        <v/>
      </c>
      <c r="P22" s="89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>10</v>
      </c>
      <c r="Q22" s="89"/>
      <c r="R22" s="89"/>
      <c r="S22" s="61">
        <f t="shared" si="4"/>
        <v>14</v>
      </c>
      <c r="T22" s="61">
        <f>IF(B22="","",RTD("cqg.rtd", ,"ContractData", $A$5&amp;A22, "COI"))</f>
        <v>14</v>
      </c>
      <c r="U22" s="61">
        <f t="shared" si="5"/>
        <v>0</v>
      </c>
      <c r="V22" s="61">
        <f t="shared" si="6"/>
        <v>0</v>
      </c>
      <c r="W22" s="61">
        <f>IF(B22="","",RTD("cqg.rtd", ,"ContractData", $A$5&amp;A22, "P_OI"))</f>
        <v>14</v>
      </c>
      <c r="X22" s="64">
        <f>IF(ISERROR(T22/W22),"",T22/W22)</f>
        <v>1</v>
      </c>
      <c r="Y22" s="62">
        <f>IF(RTD("cqg.rtd",,"StudyData",$A$5&amp;A22,"Vol","VolType=Exchange,CoCType=Contract","Vol",$Y$4,"0","ALL",,,"TRUE","T")="",0,RTD("cqg.rtd",,"StudyData",$A$5&amp;A22,"Vol","VolType=Exchange,CoCType=Contract","Vol",$Y$4,"0","ALL",,,"TRUE","T"))</f>
        <v>0</v>
      </c>
      <c r="Z22" s="62">
        <f ca="1">IF(B22="","",RTD("cqg.rtd",,"StudyData","Vol("&amp;$A$5&amp;A22&amp;") when (LocalDay("&amp;$A$5&amp;A22&amp;")="&amp;$C$1&amp;" and LocalHour("&amp;$A$5&amp;A22&amp;")="&amp;$E$1&amp;" and LocalMinute("&amp;$A$5&amp;$A22&amp;")="&amp;$F$1&amp;")","Bar",,"Vol",$Y$4,"0"))</f>
        <v>4</v>
      </c>
      <c r="AA22" s="58" t="str">
        <f>B22</f>
        <v>Sep 17</v>
      </c>
      <c r="AB22" s="45"/>
      <c r="AC22" s="26"/>
      <c r="AD22" s="27"/>
    </row>
    <row r="23" spans="1:30" ht="18.75" x14ac:dyDescent="0.3">
      <c r="A23" s="3" t="s">
        <v>15</v>
      </c>
      <c r="B23" s="58" t="str">
        <f>RIGHT(RTD("cqg.rtd",,"ContractData",$A$5&amp;A23,"LongDescription"),6)</f>
        <v>Nov 17</v>
      </c>
      <c r="C23" s="59"/>
      <c r="D23" s="59"/>
      <c r="E23" s="59"/>
      <c r="F23" s="60">
        <f>IF(B23="","",RTD("cqg.rtd",,"ContractData",$A$5&amp;A23,"ExpirationDate",,"D"))</f>
        <v>43053</v>
      </c>
      <c r="G23" s="61">
        <f t="shared" ca="1" si="2"/>
        <v>820</v>
      </c>
      <c r="H23" s="74"/>
      <c r="I23" s="61"/>
      <c r="J23" s="61">
        <f t="shared" si="7"/>
        <v>4</v>
      </c>
      <c r="K23" s="61">
        <f>RTD("cqg.rtd", ,"ContractData", $A$5&amp;A23, "T_CVol")</f>
        <v>4</v>
      </c>
      <c r="L23" s="61">
        <f xml:space="preserve"> RTD("cqg.rtd",,"StudyData", $A$5&amp;A23, "MA", "InputChoice=ContractVol,MAType=Sim,Period="&amp;$L$4&amp;"", "MA",,,"all",,,,"T")</f>
        <v>12.66666667</v>
      </c>
      <c r="M23" s="62">
        <f t="shared" si="8"/>
        <v>0</v>
      </c>
      <c r="N23" s="61">
        <f>RTD("cqg.rtd", ,"ContractData", $A$5&amp;A23, "Y_CVol")</f>
        <v>2</v>
      </c>
      <c r="O23" s="63">
        <f t="shared" si="3"/>
        <v>2</v>
      </c>
      <c r="P23" s="89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10</v>
      </c>
      <c r="Q23" s="89"/>
      <c r="R23" s="89"/>
      <c r="S23" s="61">
        <f t="shared" si="4"/>
        <v>346</v>
      </c>
      <c r="T23" s="61">
        <f>IF(B23="","",RTD("cqg.rtd", ,"ContractData", $A$5&amp;A23, "COI"))</f>
        <v>346</v>
      </c>
      <c r="U23" s="61">
        <f t="shared" si="5"/>
        <v>0</v>
      </c>
      <c r="V23" s="61">
        <f t="shared" si="6"/>
        <v>0</v>
      </c>
      <c r="W23" s="61">
        <f>IF(B23="","",RTD("cqg.rtd", ,"ContractData", $A$5&amp;A23, "P_OI"))</f>
        <v>346</v>
      </c>
      <c r="X23" s="64">
        <f>IF(ISERROR(T23/W23),"",T23/W23)</f>
        <v>1</v>
      </c>
      <c r="Y23" s="62">
        <f>IF(RTD("cqg.rtd",,"StudyData",$A$5&amp;A23,"Vol","VolType=Exchange,CoCType=Contract","Vol",$Y$4,"0","ALL",,,"TRUE","T")="",0,RTD("cqg.rtd",,"StudyData",$A$5&amp;A23,"Vol","VolType=Exchange,CoCType=Contract","Vol",$Y$4,"0","ALL",,,"TRUE","T"))</f>
        <v>0</v>
      </c>
      <c r="Z23" s="62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2</v>
      </c>
      <c r="AA23" s="58" t="str">
        <f>B23</f>
        <v>Nov 17</v>
      </c>
      <c r="AB23" s="45"/>
      <c r="AC23" s="26"/>
      <c r="AD23" s="27"/>
    </row>
    <row r="24" spans="1:30" ht="8.1" hidden="1" customHeight="1" x14ac:dyDescent="0.3">
      <c r="B24" s="66"/>
      <c r="C24" s="67"/>
      <c r="D24" s="67"/>
      <c r="E24" s="67"/>
      <c r="F24" s="68"/>
      <c r="G24" s="69"/>
      <c r="H24" s="70"/>
      <c r="I24" s="69"/>
      <c r="J24" s="69"/>
      <c r="K24" s="69"/>
      <c r="L24" s="69"/>
      <c r="M24" s="71"/>
      <c r="N24" s="69"/>
      <c r="O24" s="72"/>
      <c r="P24" s="73"/>
      <c r="Q24" s="73"/>
      <c r="R24" s="73"/>
      <c r="S24" s="69"/>
      <c r="T24" s="69"/>
      <c r="U24" s="69"/>
      <c r="V24" s="69"/>
      <c r="W24" s="69"/>
      <c r="X24" s="69"/>
      <c r="Y24" s="69"/>
      <c r="Z24" s="71"/>
      <c r="AA24" s="66"/>
      <c r="AB24" s="6"/>
      <c r="AC24" s="6"/>
      <c r="AD24" s="10"/>
    </row>
    <row r="25" spans="1:30" ht="18.75" x14ac:dyDescent="0.3">
      <c r="A25" s="3" t="s">
        <v>16</v>
      </c>
      <c r="B25" s="58" t="str">
        <f>RIGHT(RTD("cqg.rtd",,"ContractData",$A$5&amp;A25,"LongDescription"),6)</f>
        <v>Jan 18</v>
      </c>
      <c r="C25" s="59"/>
      <c r="D25" s="59"/>
      <c r="E25" s="59"/>
      <c r="F25" s="60">
        <f>IF(B25="","",RTD("cqg.rtd",,"ContractData",$A$5&amp;A25,"ExpirationDate",,"D"))</f>
        <v>43112</v>
      </c>
      <c r="G25" s="61">
        <f t="shared" ca="1" si="2"/>
        <v>879</v>
      </c>
      <c r="H25" s="74"/>
      <c r="I25" s="61"/>
      <c r="J25" s="61">
        <f t="shared" si="7"/>
        <v>0</v>
      </c>
      <c r="K25" s="61">
        <f>RTD("cqg.rtd", ,"ContractData", $A$5&amp;A25, "T_CVol")</f>
        <v>0</v>
      </c>
      <c r="L25" s="61" t="str">
        <f xml:space="preserve"> RTD("cqg.rtd",,"StudyData", $A$5&amp;A25, "MA", "InputChoice=ContractVol,MAType=Sim,Period="&amp;$L$4&amp;"", "MA",,,"all",,,,"T")</f>
        <v/>
      </c>
      <c r="M25" s="62">
        <f t="shared" si="8"/>
        <v>0</v>
      </c>
      <c r="N25" s="61">
        <f>RTD("cqg.rtd", ,"ContractData", $A$5&amp;A25, "Y_CVol")</f>
        <v>0</v>
      </c>
      <c r="O25" s="63" t="str">
        <f t="shared" si="3"/>
        <v/>
      </c>
      <c r="P25" s="89" t="str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/>
      </c>
      <c r="Q25" s="89"/>
      <c r="R25" s="89"/>
      <c r="S25" s="61">
        <f t="shared" si="4"/>
        <v>0</v>
      </c>
      <c r="T25" s="61">
        <f>IF(B25="","",RTD("cqg.rtd", ,"ContractData", $A$5&amp;A25, "COI"))</f>
        <v>0</v>
      </c>
      <c r="U25" s="61">
        <f t="shared" si="5"/>
        <v>0</v>
      </c>
      <c r="V25" s="61">
        <f t="shared" si="6"/>
        <v>0</v>
      </c>
      <c r="W25" s="61">
        <f>IF(B25="","",RTD("cqg.rtd", ,"ContractData", $A$5&amp;A25, "P_OI"))</f>
        <v>0</v>
      </c>
      <c r="X25" s="64" t="str">
        <f>IF(ISERROR(T25/W25),"",T25/W25)</f>
        <v/>
      </c>
      <c r="Y25" s="62">
        <f>IF(RTD("cqg.rtd",,"StudyData",$A$5&amp;A25,"Vol","VolType=Exchange,CoCType=Contract","Vol",$Y$4,"0","ALL",,,"TRUE","T")="",0,RTD("cqg.rtd",,"StudyData",$A$5&amp;A25,"Vol","VolType=Exchange,CoCType=Contract","Vol",$Y$4,"0","ALL",,,"TRUE","T"))</f>
        <v>0</v>
      </c>
      <c r="Z25" s="62" t="str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LocalMinute("&amp;$A$5&amp;$A25&amp;")="&amp;$F$1&amp;")","Bar",,"Vol",$Y$4,"0"))</f>
        <v/>
      </c>
      <c r="AA25" s="58" t="str">
        <f>B25</f>
        <v>Jan 18</v>
      </c>
      <c r="AB25" s="46"/>
      <c r="AC25" s="28"/>
      <c r="AD25" s="29"/>
    </row>
    <row r="26" spans="1:30" ht="18.75" x14ac:dyDescent="0.3">
      <c r="A26" s="3" t="s">
        <v>17</v>
      </c>
      <c r="B26" s="58" t="str">
        <f>RIGHT(RTD("cqg.rtd",,"ContractData",$A$5&amp;A26,"LongDescription"),6)</f>
        <v>Mar 18</v>
      </c>
      <c r="C26" s="59"/>
      <c r="D26" s="59"/>
      <c r="E26" s="59"/>
      <c r="F26" s="60">
        <f>IF(B26="","",RTD("cqg.rtd",,"ContractData",$A$5&amp;A26,"ExpirationDate",,"D"))</f>
        <v>43173</v>
      </c>
      <c r="G26" s="61">
        <f t="shared" ca="1" si="2"/>
        <v>940</v>
      </c>
      <c r="H26" s="74"/>
      <c r="I26" s="61"/>
      <c r="J26" s="61">
        <f t="shared" si="7"/>
        <v>0</v>
      </c>
      <c r="K26" s="61">
        <f>RTD("cqg.rtd", ,"ContractData", $A$5&amp;A26, "T_CVol")</f>
        <v>0</v>
      </c>
      <c r="L26" s="61" t="str">
        <f xml:space="preserve"> RTD("cqg.rtd",,"StudyData", $A$5&amp;A26, "MA", "InputChoice=ContractVol,MAType=Sim,Period="&amp;$L$4&amp;"", "MA",,,"all",,,,"T")</f>
        <v/>
      </c>
      <c r="M26" s="62">
        <f t="shared" si="8"/>
        <v>0</v>
      </c>
      <c r="N26" s="61">
        <f>RTD("cqg.rtd", ,"ContractData", $A$5&amp;A26, "Y_CVol")</f>
        <v>0</v>
      </c>
      <c r="O26" s="63" t="str">
        <f t="shared" si="3"/>
        <v/>
      </c>
      <c r="P26" s="89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89"/>
      <c r="R26" s="89"/>
      <c r="S26" s="61">
        <f t="shared" si="4"/>
        <v>0</v>
      </c>
      <c r="T26" s="61">
        <f>IF(B26="","",RTD("cqg.rtd", ,"ContractData", $A$5&amp;A26, "COI"))</f>
        <v>0</v>
      </c>
      <c r="U26" s="61">
        <f t="shared" si="5"/>
        <v>0</v>
      </c>
      <c r="V26" s="61">
        <f t="shared" si="6"/>
        <v>0</v>
      </c>
      <c r="W26" s="61">
        <f>IF(B26="","",RTD("cqg.rtd", ,"ContractData", $A$5&amp;A26, "P_OI"))</f>
        <v>0</v>
      </c>
      <c r="X26" s="64" t="str">
        <f>IF(ISERROR(T26/W26),"",T26/W26)</f>
        <v/>
      </c>
      <c r="Y26" s="62">
        <f>IF(RTD("cqg.rtd",,"StudyData",$A$5&amp;A26,"Vol","VolType=Exchange,CoCType=Contract","Vol",$Y$4,"0","ALL",,,"TRUE","T")="",0,RTD("cqg.rtd",,"StudyData",$A$5&amp;A26,"Vol","VolType=Exchange,CoCType=Contract","Vol",$Y$4,"0","ALL",,,"TRUE","T"))</f>
        <v>0</v>
      </c>
      <c r="Z26" s="62" t="str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/>
      </c>
      <c r="AA26" s="58" t="str">
        <f>B26</f>
        <v>Mar 18</v>
      </c>
      <c r="AB26" s="46"/>
      <c r="AC26" s="28"/>
      <c r="AD26" s="29"/>
    </row>
    <row r="27" spans="1:30" ht="18.75" x14ac:dyDescent="0.3">
      <c r="A27" s="3" t="s">
        <v>18</v>
      </c>
      <c r="B27" s="58" t="str">
        <f>RIGHT(RTD("cqg.rtd",,"ContractData",$A$5&amp;A27,"LongDescription"),6)</f>
        <v>May 18</v>
      </c>
      <c r="C27" s="59"/>
      <c r="D27" s="59"/>
      <c r="E27" s="59"/>
      <c r="F27" s="60">
        <f>IF(B27="","",RTD("cqg.rtd",,"ContractData",$A$5&amp;A27,"ExpirationDate",,"D"))</f>
        <v>43234</v>
      </c>
      <c r="G27" s="61">
        <f t="shared" ca="1" si="2"/>
        <v>1001</v>
      </c>
      <c r="H27" s="74"/>
      <c r="I27" s="61"/>
      <c r="J27" s="61">
        <f t="shared" si="7"/>
        <v>0</v>
      </c>
      <c r="K27" s="61">
        <f>RTD("cqg.rtd", ,"ContractData", $A$5&amp;A27, "T_CVol")</f>
        <v>0</v>
      </c>
      <c r="L27" s="61" t="str">
        <f xml:space="preserve"> RTD("cqg.rtd",,"StudyData", $A$5&amp;A27, "MA", "InputChoice=ContractVol,MAType=Sim,Period="&amp;$L$4&amp;"", "MA",,,"all",,,,"T")</f>
        <v/>
      </c>
      <c r="M27" s="62">
        <f t="shared" si="8"/>
        <v>0</v>
      </c>
      <c r="N27" s="61">
        <f>RTD("cqg.rtd", ,"ContractData", $A$5&amp;A27, "Y_CVol")</f>
        <v>0</v>
      </c>
      <c r="O27" s="63" t="str">
        <f t="shared" si="3"/>
        <v/>
      </c>
      <c r="P27" s="89" t="str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/>
      </c>
      <c r="Q27" s="89"/>
      <c r="R27" s="89"/>
      <c r="S27" s="61">
        <f t="shared" si="4"/>
        <v>0</v>
      </c>
      <c r="T27" s="61">
        <f>IF(B27="","",RTD("cqg.rtd", ,"ContractData", $A$5&amp;A27, "COI"))</f>
        <v>0</v>
      </c>
      <c r="U27" s="61">
        <f t="shared" si="5"/>
        <v>0</v>
      </c>
      <c r="V27" s="61">
        <f t="shared" si="6"/>
        <v>0</v>
      </c>
      <c r="W27" s="61">
        <f>IF(B27="","",RTD("cqg.rtd", ,"ContractData", $A$5&amp;A27, "P_OI"))</f>
        <v>0</v>
      </c>
      <c r="X27" s="64" t="str">
        <f>IF(ISERROR(T27/W27),"",T27/W27)</f>
        <v/>
      </c>
      <c r="Y27" s="62">
        <f>IF(RTD("cqg.rtd",,"StudyData",$A$5&amp;A27,"Vol","VolType=Exchange,CoCType=Contract","Vol",$Y$4,"0","ALL",,,"TRUE","T")="",0,RTD("cqg.rtd",,"StudyData",$A$5&amp;A27,"Vol","VolType=Exchange,CoCType=Contract","Vol",$Y$4,"0","ALL",,,"TRUE","T"))</f>
        <v>0</v>
      </c>
      <c r="Z27" s="62" t="str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LocalMinute("&amp;$A$5&amp;$A27&amp;")="&amp;$F$1&amp;")","Bar",,"Vol",$Y$4,"0"))</f>
        <v/>
      </c>
      <c r="AA27" s="58" t="str">
        <f>B27</f>
        <v>May 18</v>
      </c>
      <c r="AB27" s="46"/>
      <c r="AC27" s="28"/>
      <c r="AD27" s="29"/>
    </row>
    <row r="28" spans="1:30" ht="18.75" x14ac:dyDescent="0.3">
      <c r="A28" s="3" t="s">
        <v>19</v>
      </c>
      <c r="B28" s="58" t="str">
        <f>RIGHT(RTD("cqg.rtd",,"ContractData",$A$5&amp;A28,"LongDescription"),6)</f>
        <v>Jul 18</v>
      </c>
      <c r="C28" s="59"/>
      <c r="D28" s="59"/>
      <c r="E28" s="59"/>
      <c r="F28" s="60">
        <f>IF(B28="","",RTD("cqg.rtd",,"ContractData",$A$5&amp;A28,"ExpirationDate",,"D"))</f>
        <v>43294</v>
      </c>
      <c r="G28" s="61">
        <f t="shared" ca="1" si="2"/>
        <v>1061</v>
      </c>
      <c r="H28" s="74"/>
      <c r="I28" s="61"/>
      <c r="J28" s="61">
        <f t="shared" si="7"/>
        <v>0</v>
      </c>
      <c r="K28" s="61">
        <f>RTD("cqg.rtd", ,"ContractData", $A$5&amp;A28, "T_CVol")</f>
        <v>0</v>
      </c>
      <c r="L28" s="61" t="str">
        <f xml:space="preserve"> RTD("cqg.rtd",,"StudyData", $A$5&amp;A28, "MA", "InputChoice=ContractVol,MAType=Sim,Period="&amp;$L$4&amp;"", "MA",,,"all",,,,"T")</f>
        <v/>
      </c>
      <c r="M28" s="62">
        <f t="shared" si="8"/>
        <v>0</v>
      </c>
      <c r="N28" s="61">
        <f>RTD("cqg.rtd", ,"ContractData", $A$5&amp;A28, "Y_CVol")</f>
        <v>0</v>
      </c>
      <c r="O28" s="63" t="str">
        <f t="shared" si="3"/>
        <v/>
      </c>
      <c r="P28" s="89" t="str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/>
      </c>
      <c r="Q28" s="89"/>
      <c r="R28" s="89"/>
      <c r="S28" s="61">
        <f t="shared" si="4"/>
        <v>0</v>
      </c>
      <c r="T28" s="61">
        <f>IF(B28="","",RTD("cqg.rtd", ,"ContractData", $A$5&amp;A28, "COI"))</f>
        <v>0</v>
      </c>
      <c r="U28" s="61">
        <f t="shared" si="5"/>
        <v>0</v>
      </c>
      <c r="V28" s="61">
        <f t="shared" si="6"/>
        <v>0</v>
      </c>
      <c r="W28" s="61">
        <f>IF(B28="","",RTD("cqg.rtd", ,"ContractData", $A$5&amp;A28, "P_OI"))</f>
        <v>0</v>
      </c>
      <c r="X28" s="64" t="str">
        <f>IF(ISERROR(T28/W28),"",T28/W28)</f>
        <v/>
      </c>
      <c r="Y28" s="62">
        <f>IF(RTD("cqg.rtd",,"StudyData",$A$5&amp;A28,"Vol","VolType=Exchange,CoCType=Contract","Vol",$Y$4,"0","ALL",,,"TRUE","T")="",0,RTD("cqg.rtd",,"StudyData",$A$5&amp;A28,"Vol","VolType=Exchange,CoCType=Contract","Vol",$Y$4,"0","ALL",,,"TRUE","T"))</f>
        <v>0</v>
      </c>
      <c r="Z28" s="62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>0</v>
      </c>
      <c r="AA28" s="58" t="str">
        <f>B28</f>
        <v>Jul 18</v>
      </c>
      <c r="AB28" s="46"/>
      <c r="AC28" s="28"/>
      <c r="AD28" s="29"/>
    </row>
    <row r="29" spans="1:30" ht="8.1" hidden="1" customHeight="1" x14ac:dyDescent="0.3">
      <c r="B29" s="66"/>
      <c r="C29" s="67"/>
      <c r="D29" s="67"/>
      <c r="E29" s="67"/>
      <c r="F29" s="68"/>
      <c r="G29" s="69"/>
      <c r="H29" s="70"/>
      <c r="I29" s="69"/>
      <c r="J29" s="69"/>
      <c r="K29" s="69"/>
      <c r="L29" s="69"/>
      <c r="M29" s="71"/>
      <c r="N29" s="69"/>
      <c r="O29" s="72"/>
      <c r="P29" s="73"/>
      <c r="Q29" s="73"/>
      <c r="R29" s="73"/>
      <c r="S29" s="69"/>
      <c r="T29" s="69"/>
      <c r="U29" s="69"/>
      <c r="V29" s="69"/>
      <c r="W29" s="69"/>
      <c r="X29" s="69"/>
      <c r="Y29" s="69"/>
      <c r="Z29" s="71"/>
      <c r="AA29" s="66"/>
      <c r="AB29" s="6"/>
      <c r="AC29" s="6"/>
      <c r="AD29" s="10"/>
    </row>
    <row r="30" spans="1:30" ht="18.75" x14ac:dyDescent="0.3">
      <c r="A30" s="3" t="s">
        <v>20</v>
      </c>
      <c r="B30" s="58" t="str">
        <f>RIGHT(RTD("cqg.rtd",,"ContractData",$A$5&amp;A30,"LongDescription"),6)</f>
        <v>Aug 18</v>
      </c>
      <c r="C30" s="59"/>
      <c r="D30" s="59"/>
      <c r="E30" s="59"/>
      <c r="F30" s="60">
        <f>IF(B30="","",RTD("cqg.rtd",,"ContractData",$A$5&amp;A30,"ExpirationDate",,"D"))</f>
        <v>43326</v>
      </c>
      <c r="G30" s="61">
        <f t="shared" ca="1" si="2"/>
        <v>1093</v>
      </c>
      <c r="H30" s="74"/>
      <c r="I30" s="61"/>
      <c r="J30" s="61">
        <f t="shared" si="7"/>
        <v>0</v>
      </c>
      <c r="K30" s="61">
        <f>RTD("cqg.rtd", ,"ContractData", $A$5&amp;A30, "T_CVol")</f>
        <v>0</v>
      </c>
      <c r="L30" s="61" t="str">
        <f xml:space="preserve"> RTD("cqg.rtd",,"StudyData", $A$5&amp;A30, "MA", "InputChoice=ContractVol,MAType=Sim,Period="&amp;$L$4&amp;"", "MA",,,"all",,,,"T")</f>
        <v/>
      </c>
      <c r="M30" s="62">
        <f t="shared" si="8"/>
        <v>0</v>
      </c>
      <c r="N30" s="61">
        <f>RTD("cqg.rtd", ,"ContractData", $A$5&amp;A30, "Y_CVol")</f>
        <v>0</v>
      </c>
      <c r="O30" s="63" t="str">
        <f t="shared" si="3"/>
        <v/>
      </c>
      <c r="P30" s="89" t="str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/>
      </c>
      <c r="Q30" s="89"/>
      <c r="R30" s="89"/>
      <c r="S30" s="61">
        <f t="shared" si="4"/>
        <v>0</v>
      </c>
      <c r="T30" s="61">
        <f>IF(B30="","",RTD("cqg.rtd", ,"ContractData", $A$5&amp;A30, "COI"))</f>
        <v>0</v>
      </c>
      <c r="U30" s="61">
        <f t="shared" si="5"/>
        <v>0</v>
      </c>
      <c r="V30" s="61">
        <f t="shared" si="6"/>
        <v>0</v>
      </c>
      <c r="W30" s="61">
        <f>IF(B30="","",RTD("cqg.rtd", ,"ContractData", $A$5&amp;A30, "P_OI"))</f>
        <v>0</v>
      </c>
      <c r="X30" s="64" t="str">
        <f>IF(ISERROR(T30/W30),"",T30/W30)</f>
        <v/>
      </c>
      <c r="Y30" s="62">
        <f>IF(RTD("cqg.rtd",,"StudyData",$A$5&amp;A30,"Vol","VolType=Exchange,CoCType=Contract","Vol",$Y$4,"0","ALL",,,"TRUE","T")="",0,RTD("cqg.rtd",,"StudyData",$A$5&amp;A30,"Vol","VolType=Exchange,CoCType=Contract","Vol",$Y$4,"0","ALL",,,"TRUE","T"))</f>
        <v>0</v>
      </c>
      <c r="Z30" s="62" t="str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LocalMinute("&amp;$A$5&amp;$A30&amp;")="&amp;$F$1&amp;")","Bar",,"Vol",$Y$4,"0"))</f>
        <v/>
      </c>
      <c r="AA30" s="58" t="str">
        <f>B30</f>
        <v>Aug 18</v>
      </c>
      <c r="AB30" s="47"/>
      <c r="AC30" s="30"/>
      <c r="AD30" s="31"/>
    </row>
    <row r="31" spans="1:30" ht="18.75" x14ac:dyDescent="0.3">
      <c r="A31" s="3" t="s">
        <v>21</v>
      </c>
      <c r="B31" s="58" t="str">
        <f>RIGHT(RTD("cqg.rtd",,"ContractData",$A$5&amp;A31,"LongDescription"),6)</f>
        <v>Sep 18</v>
      </c>
      <c r="C31" s="59"/>
      <c r="D31" s="59"/>
      <c r="E31" s="59"/>
      <c r="F31" s="60">
        <f>IF(B31="","",RTD("cqg.rtd",,"ContractData",$A$5&amp;A31,"ExpirationDate",,"D"))</f>
        <v>43357</v>
      </c>
      <c r="G31" s="61">
        <f t="shared" ca="1" si="2"/>
        <v>1124</v>
      </c>
      <c r="H31" s="74"/>
      <c r="I31" s="61"/>
      <c r="J31" s="61">
        <f t="shared" si="7"/>
        <v>0</v>
      </c>
      <c r="K31" s="61">
        <f>RTD("cqg.rtd", ,"ContractData", $A$5&amp;A31, "T_CVol")</f>
        <v>0</v>
      </c>
      <c r="L31" s="61" t="str">
        <f xml:space="preserve"> RTD("cqg.rtd",,"StudyData", $A$5&amp;A31, "MA", "InputChoice=ContractVol,MAType=Sim,Period="&amp;$L$4&amp;"", "MA",,,"all",,,,"T")</f>
        <v/>
      </c>
      <c r="M31" s="62">
        <f t="shared" si="8"/>
        <v>0</v>
      </c>
      <c r="N31" s="61">
        <f>RTD("cqg.rtd", ,"ContractData", $A$5&amp;A31, "Y_CVol")</f>
        <v>0</v>
      </c>
      <c r="O31" s="63" t="str">
        <f t="shared" si="3"/>
        <v/>
      </c>
      <c r="P31" s="89" t="str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/>
      </c>
      <c r="Q31" s="89"/>
      <c r="R31" s="89"/>
      <c r="S31" s="61">
        <f t="shared" si="4"/>
        <v>0</v>
      </c>
      <c r="T31" s="61">
        <f>IF(B31="","",RTD("cqg.rtd", ,"ContractData", $A$5&amp;A31, "COI"))</f>
        <v>0</v>
      </c>
      <c r="U31" s="61">
        <f t="shared" si="5"/>
        <v>0</v>
      </c>
      <c r="V31" s="61">
        <f t="shared" si="6"/>
        <v>0</v>
      </c>
      <c r="W31" s="61">
        <f>IF(B31="","",RTD("cqg.rtd", ,"ContractData", $A$5&amp;A31, "P_OI"))</f>
        <v>0</v>
      </c>
      <c r="X31" s="64" t="str">
        <f>IF(ISERROR(T31/W31),"",T31/W31)</f>
        <v/>
      </c>
      <c r="Y31" s="62">
        <f>IF(RTD("cqg.rtd",,"StudyData",$A$5&amp;A31,"Vol","VolType=Exchange,CoCType=Contract","Vol",$Y$4,"0","ALL",,,"TRUE","T")="",0,RTD("cqg.rtd",,"StudyData",$A$5&amp;A31,"Vol","VolType=Exchange,CoCType=Contract","Vol",$Y$4,"0","ALL",,,"TRUE","T"))</f>
        <v>0</v>
      </c>
      <c r="Z31" s="62" t="str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/>
      </c>
      <c r="AA31" s="58" t="str">
        <f>B31</f>
        <v>Sep 18</v>
      </c>
      <c r="AB31" s="47"/>
      <c r="AC31" s="30"/>
      <c r="AD31" s="31"/>
    </row>
    <row r="32" spans="1:30" ht="18.75" x14ac:dyDescent="0.3">
      <c r="A32" s="3" t="s">
        <v>22</v>
      </c>
      <c r="B32" s="58" t="str">
        <f>RIGHT(RTD("cqg.rtd",,"ContractData",$A$5&amp;A32,"LongDescription"),6)</f>
        <v>Nov 18</v>
      </c>
      <c r="C32" s="59"/>
      <c r="D32" s="59"/>
      <c r="E32" s="59"/>
      <c r="F32" s="60">
        <f>IF(B32="","",RTD("cqg.rtd",,"ContractData",$A$5&amp;A32,"ExpirationDate",,"D"))</f>
        <v>43418</v>
      </c>
      <c r="G32" s="61">
        <f t="shared" ca="1" si="2"/>
        <v>1185</v>
      </c>
      <c r="H32" s="74"/>
      <c r="I32" s="61"/>
      <c r="J32" s="61">
        <f t="shared" si="7"/>
        <v>0</v>
      </c>
      <c r="K32" s="61">
        <f>RTD("cqg.rtd", ,"ContractData", $A$5&amp;A32, "T_CVol")</f>
        <v>0</v>
      </c>
      <c r="L32" s="61" t="str">
        <f xml:space="preserve"> RTD("cqg.rtd",,"StudyData", $A$5&amp;A32, "MA", "InputChoice=ContractVol,MAType=Sim,Period="&amp;$L$4&amp;"", "MA",,,"all",,,,"T")</f>
        <v/>
      </c>
      <c r="M32" s="62">
        <f t="shared" si="8"/>
        <v>0</v>
      </c>
      <c r="N32" s="61">
        <f>RTD("cqg.rtd", ,"ContractData", $A$5&amp;A32, "Y_CVol")</f>
        <v>0</v>
      </c>
      <c r="O32" s="63" t="str">
        <f t="shared" si="3"/>
        <v/>
      </c>
      <c r="P32" s="89" t="str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/>
      </c>
      <c r="Q32" s="89"/>
      <c r="R32" s="89"/>
      <c r="S32" s="61">
        <f t="shared" si="4"/>
        <v>6</v>
      </c>
      <c r="T32" s="61">
        <f>IF(B32="","",RTD("cqg.rtd", ,"ContractData", $A$5&amp;A32, "COI"))</f>
        <v>6</v>
      </c>
      <c r="U32" s="61">
        <f t="shared" si="5"/>
        <v>0</v>
      </c>
      <c r="V32" s="61">
        <f t="shared" si="6"/>
        <v>0</v>
      </c>
      <c r="W32" s="61">
        <f>IF(B32="","",RTD("cqg.rtd", ,"ContractData", $A$5&amp;A32, "P_OI"))</f>
        <v>6</v>
      </c>
      <c r="X32" s="64">
        <f>IF(ISERROR(T32/W32),"",T32/W32)</f>
        <v>1</v>
      </c>
      <c r="Y32" s="62">
        <f>IF(RTD("cqg.rtd",,"StudyData",$A$5&amp;A32,"Vol","VolType=Exchange,CoCType=Contract","Vol",$Y$4,"0","ALL",,,"TRUE","T")="",0,RTD("cqg.rtd",,"StudyData",$A$5&amp;A32,"Vol","VolType=Exchange,CoCType=Contract","Vol",$Y$4,"0","ALL",,,"TRUE","T"))</f>
        <v>0</v>
      </c>
      <c r="Z32" s="62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LocalMinute("&amp;$A$5&amp;$A32&amp;")="&amp;$F$1&amp;")","Bar",,"Vol",$Y$4,"0"))</f>
        <v>0</v>
      </c>
      <c r="AA32" s="58" t="str">
        <f>B32</f>
        <v>Nov 18</v>
      </c>
      <c r="AB32" s="47"/>
      <c r="AC32" s="30"/>
      <c r="AD32" s="31"/>
    </row>
    <row r="33" spans="1:30" ht="18.75" x14ac:dyDescent="0.3">
      <c r="A33" s="3" t="s">
        <v>23</v>
      </c>
      <c r="B33" s="58" t="str">
        <f>RIGHT(RTD("cqg.rtd",,"ContractData",$A$5&amp;A33,"LongDescription"),6)</f>
        <v>Jan 19</v>
      </c>
      <c r="C33" s="59"/>
      <c r="D33" s="59"/>
      <c r="E33" s="59"/>
      <c r="F33" s="60">
        <f>IF(B33="","",RTD("cqg.rtd",,"ContractData",$A$5&amp;A33,"ExpirationDate",,"D"))</f>
        <v>43479</v>
      </c>
      <c r="G33" s="61">
        <f t="shared" ca="1" si="2"/>
        <v>1246</v>
      </c>
      <c r="H33" s="74"/>
      <c r="I33" s="61"/>
      <c r="J33" s="61">
        <f t="shared" si="7"/>
        <v>0</v>
      </c>
      <c r="K33" s="61">
        <f>RTD("cqg.rtd", ,"ContractData", $A$5&amp;A33, "T_CVol")</f>
        <v>0</v>
      </c>
      <c r="L33" s="61" t="str">
        <f xml:space="preserve"> RTD("cqg.rtd",,"StudyData", $A$5&amp;A33, "MA", "InputChoice=ContractVol,MAType=Sim,Period="&amp;$L$4&amp;"", "MA",,,"all",,,,"T")</f>
        <v/>
      </c>
      <c r="M33" s="62">
        <f t="shared" si="8"/>
        <v>0</v>
      </c>
      <c r="N33" s="61">
        <f>RTD("cqg.rtd", ,"ContractData", $A$5&amp;A33, "Y_CVol")</f>
        <v>0</v>
      </c>
      <c r="O33" s="63" t="str">
        <f t="shared" si="3"/>
        <v/>
      </c>
      <c r="P33" s="89" t="str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/>
      </c>
      <c r="Q33" s="89"/>
      <c r="R33" s="89"/>
      <c r="S33" s="61">
        <f t="shared" si="4"/>
        <v>0</v>
      </c>
      <c r="T33" s="61">
        <f>IF(B33="","",RTD("cqg.rtd", ,"ContractData", $A$5&amp;A33, "COI"))</f>
        <v>0</v>
      </c>
      <c r="U33" s="61">
        <f t="shared" si="5"/>
        <v>0</v>
      </c>
      <c r="V33" s="61">
        <f t="shared" si="6"/>
        <v>0</v>
      </c>
      <c r="W33" s="61">
        <f>IF(B33="","",RTD("cqg.rtd", ,"ContractData", $A$5&amp;A33, "P_OI"))</f>
        <v>0</v>
      </c>
      <c r="X33" s="64" t="str">
        <f>IF(ISERROR(T33/W33),"",T33/W33)</f>
        <v/>
      </c>
      <c r="Y33" s="62">
        <f>IF(RTD("cqg.rtd",,"StudyData",$A$5&amp;A33,"Vol","VolType=Exchange,CoCType=Contract","Vol",$Y$4,"0","ALL",,,"TRUE","T")="",0,RTD("cqg.rtd",,"StudyData",$A$5&amp;A33,"Vol","VolType=Exchange,CoCType=Contract","Vol",$Y$4,"0","ALL",,,"TRUE","T"))</f>
        <v>0</v>
      </c>
      <c r="Z33" s="62" t="str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/>
      </c>
      <c r="AA33" s="58" t="str">
        <f>B33</f>
        <v>Jan 19</v>
      </c>
      <c r="AB33" s="47"/>
      <c r="AC33" s="30"/>
      <c r="AD33" s="31"/>
    </row>
    <row r="34" spans="1:30" ht="8.1" hidden="1" customHeight="1" x14ac:dyDescent="0.3">
      <c r="B34" s="76"/>
      <c r="C34" s="77"/>
      <c r="D34" s="77"/>
      <c r="E34" s="77"/>
      <c r="F34" s="78"/>
      <c r="G34" s="77"/>
      <c r="H34" s="41"/>
      <c r="I34" s="77"/>
      <c r="J34" s="77"/>
      <c r="K34" s="77"/>
      <c r="L34" s="79"/>
      <c r="M34" s="80"/>
      <c r="N34" s="77"/>
      <c r="O34" s="81"/>
      <c r="P34" s="82"/>
      <c r="Q34" s="82"/>
      <c r="R34" s="82"/>
      <c r="S34" s="77"/>
      <c r="T34" s="77"/>
      <c r="U34" s="77"/>
      <c r="V34" s="77"/>
      <c r="W34" s="77"/>
      <c r="X34" s="77"/>
      <c r="Y34" s="77"/>
      <c r="Z34" s="80"/>
      <c r="AA34" s="83"/>
      <c r="AB34" s="6"/>
      <c r="AC34" s="6"/>
      <c r="AD34" s="10"/>
    </row>
    <row r="35" spans="1:30" x14ac:dyDescent="0.3">
      <c r="B35" s="116" t="s">
        <v>54</v>
      </c>
      <c r="C35" s="117"/>
      <c r="D35" s="117"/>
      <c r="E35" s="117"/>
      <c r="F35" s="117"/>
      <c r="G35" s="117"/>
      <c r="H35" s="117"/>
      <c r="I35" s="117"/>
      <c r="J35" s="117"/>
      <c r="K35" s="7"/>
      <c r="L35" s="7" t="s">
        <v>43</v>
      </c>
      <c r="M35" s="19"/>
      <c r="N35" s="84">
        <f>RTD("cqg.rtd", ,"SystemInfo", "Linetime")</f>
        <v>42233.431909722225</v>
      </c>
      <c r="O35" s="84"/>
      <c r="P35" s="40"/>
      <c r="Q35" s="40"/>
      <c r="R35" s="115" t="s">
        <v>44</v>
      </c>
      <c r="S35" s="115"/>
      <c r="T35" s="84">
        <f>RTD("cqg.rtd", ,"SystemInfo", "Linetime")+1/24</f>
        <v>42233.473576388889</v>
      </c>
      <c r="U35" s="84"/>
      <c r="V35" s="99" t="s">
        <v>45</v>
      </c>
      <c r="W35" s="99"/>
      <c r="X35" s="84">
        <f>RTD("cqg.rtd", ,"SystemInfo", "Linetime")+6/24</f>
        <v>42233.681909722225</v>
      </c>
      <c r="Y35" s="84"/>
      <c r="Z35" s="98"/>
      <c r="AA35" s="98"/>
      <c r="AB35" s="97">
        <f>RTD("cqg.rtd", ,"SystemInfo", "Linetime")+14/24</f>
        <v>42234.015243055561</v>
      </c>
      <c r="AC35" s="97"/>
      <c r="AD35" s="17"/>
    </row>
    <row r="44" spans="1:30" x14ac:dyDescent="0.3">
      <c r="R44" s="5"/>
    </row>
    <row r="45" spans="1:30" ht="17.25" customHeight="1" x14ac:dyDescent="0.3">
      <c r="R45" s="5"/>
    </row>
    <row r="46" spans="1:30" ht="17.25" customHeight="1" x14ac:dyDescent="0.3">
      <c r="R46" s="5"/>
    </row>
    <row r="47" spans="1:30" x14ac:dyDescent="0.3">
      <c r="R47" s="5"/>
    </row>
    <row r="48" spans="1:30" x14ac:dyDescent="0.3">
      <c r="R48" s="5"/>
    </row>
  </sheetData>
  <sheetProtection algorithmName="SHA-512" hashValue="/lddGGFohjvA72z34yQc7dwGD6uaE+gl4Xzofc7pHUx/kx7Aw/CVI866kfwLxtUqOBpV66RVy13qw7+1nTRSSg==" saltValue="WSdVlEtf1Y6KnUzez4mZWA==" spinCount="100000" sheet="1" objects="1" scenarios="1" selectLockedCells="1"/>
  <mergeCells count="47">
    <mergeCell ref="B4:E5"/>
    <mergeCell ref="B2:D3"/>
    <mergeCell ref="E2:F3"/>
    <mergeCell ref="R35:S35"/>
    <mergeCell ref="B35:J35"/>
    <mergeCell ref="P11:R11"/>
    <mergeCell ref="P12:R12"/>
    <mergeCell ref="P13:R13"/>
    <mergeCell ref="P15:R15"/>
    <mergeCell ref="J4:K4"/>
    <mergeCell ref="J5:K5"/>
    <mergeCell ref="P6:R6"/>
    <mergeCell ref="P7:R7"/>
    <mergeCell ref="P8:R8"/>
    <mergeCell ref="P9:R9"/>
    <mergeCell ref="P10:R10"/>
    <mergeCell ref="AB35:AC35"/>
    <mergeCell ref="Z35:AA35"/>
    <mergeCell ref="X35:Y35"/>
    <mergeCell ref="V35:W35"/>
    <mergeCell ref="AA4:AD5"/>
    <mergeCell ref="Y5:Z5"/>
    <mergeCell ref="U4:V5"/>
    <mergeCell ref="W4:X5"/>
    <mergeCell ref="T35:U35"/>
    <mergeCell ref="S4:T5"/>
    <mergeCell ref="G2:I3"/>
    <mergeCell ref="P25:R25"/>
    <mergeCell ref="P26:R26"/>
    <mergeCell ref="N4:O5"/>
    <mergeCell ref="P18:R18"/>
    <mergeCell ref="P20:R20"/>
    <mergeCell ref="P21:R21"/>
    <mergeCell ref="P22:R22"/>
    <mergeCell ref="P23:R23"/>
    <mergeCell ref="N35:O35"/>
    <mergeCell ref="X2:Y3"/>
    <mergeCell ref="Z2:AA3"/>
    <mergeCell ref="P27:R27"/>
    <mergeCell ref="P28:R28"/>
    <mergeCell ref="P30:R30"/>
    <mergeCell ref="P31:R31"/>
    <mergeCell ref="P32:R32"/>
    <mergeCell ref="P33:R33"/>
    <mergeCell ref="P16:R16"/>
    <mergeCell ref="P17:R17"/>
    <mergeCell ref="J2:W3"/>
  </mergeCells>
  <conditionalFormatting sqref="K6">
    <cfRule type="expression" dxfId="159" priority="292">
      <formula>M6=1</formula>
    </cfRule>
  </conditionalFormatting>
  <conditionalFormatting sqref="K7">
    <cfRule type="expression" dxfId="158" priority="291">
      <formula>M7=1</formula>
    </cfRule>
  </conditionalFormatting>
  <conditionalFormatting sqref="K8:K18 K20:K23 K25:K28 K30:K33">
    <cfRule type="expression" dxfId="157" priority="290">
      <formula>M8=1</formula>
    </cfRule>
  </conditionalFormatting>
  <conditionalFormatting sqref="K19">
    <cfRule type="expression" dxfId="156" priority="258">
      <formula>M19=1</formula>
    </cfRule>
  </conditionalFormatting>
  <conditionalFormatting sqref="K24">
    <cfRule type="expression" dxfId="155" priority="250">
      <formula>M24=1</formula>
    </cfRule>
  </conditionalFormatting>
  <conditionalFormatting sqref="K29">
    <cfRule type="expression" dxfId="154" priority="246">
      <formula>M29=1</formula>
    </cfRule>
  </conditionalFormatting>
  <conditionalFormatting sqref="K34">
    <cfRule type="expression" dxfId="153" priority="242">
      <formula>M34=1</formula>
    </cfRule>
  </conditionalFormatting>
  <conditionalFormatting sqref="Y6">
    <cfRule type="expression" dxfId="152" priority="222">
      <formula>Y6&gt;Z6</formula>
    </cfRule>
  </conditionalFormatting>
  <conditionalFormatting sqref="AA15:AB18">
    <cfRule type="expression" dxfId="151" priority="309">
      <formula>#REF!&lt;9</formula>
    </cfRule>
  </conditionalFormatting>
  <conditionalFormatting sqref="AC15:AD18">
    <cfRule type="expression" dxfId="150" priority="310">
      <formula>AE15&lt;9</formula>
    </cfRule>
  </conditionalFormatting>
  <conditionalFormatting sqref="X14">
    <cfRule type="expression" dxfId="149" priority="162">
      <formula>Z14=1</formula>
    </cfRule>
  </conditionalFormatting>
  <conditionalFormatting sqref="AC14">
    <cfRule type="colorScale" priority="16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19">
    <cfRule type="expression" dxfId="148" priority="160">
      <formula>Z19=1</formula>
    </cfRule>
  </conditionalFormatting>
  <conditionalFormatting sqref="AC19">
    <cfRule type="colorScale" priority="15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4">
    <cfRule type="expression" dxfId="147" priority="158">
      <formula>Z24=1</formula>
    </cfRule>
  </conditionalFormatting>
  <conditionalFormatting sqref="AC24">
    <cfRule type="colorScale" priority="15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9">
    <cfRule type="expression" dxfId="146" priority="156">
      <formula>Z29=1</formula>
    </cfRule>
  </conditionalFormatting>
  <conditionalFormatting sqref="AC29">
    <cfRule type="colorScale" priority="155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4">
    <cfRule type="expression" dxfId="145" priority="154">
      <formula>Z34=1</formula>
    </cfRule>
  </conditionalFormatting>
  <conditionalFormatting sqref="AC34">
    <cfRule type="colorScale" priority="153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144" priority="143">
      <formula>H6=1</formula>
    </cfRule>
  </conditionalFormatting>
  <conditionalFormatting sqref="AA7:AD7">
    <cfRule type="expression" dxfId="143" priority="142">
      <formula>H7=1</formula>
    </cfRule>
  </conditionalFormatting>
  <conditionalFormatting sqref="AA8:AD8">
    <cfRule type="expression" dxfId="142" priority="141">
      <formula>H8=1</formula>
    </cfRule>
  </conditionalFormatting>
  <conditionalFormatting sqref="AA9:AD9">
    <cfRule type="expression" dxfId="141" priority="140">
      <formula>H9=1</formula>
    </cfRule>
  </conditionalFormatting>
  <conditionalFormatting sqref="AA10:AD10">
    <cfRule type="expression" dxfId="140" priority="139">
      <formula>H10=1</formula>
    </cfRule>
  </conditionalFormatting>
  <conditionalFormatting sqref="AA11:AD11">
    <cfRule type="expression" dxfId="139" priority="138">
      <formula>H11=1</formula>
    </cfRule>
  </conditionalFormatting>
  <conditionalFormatting sqref="AA12:AD12">
    <cfRule type="expression" dxfId="138" priority="137">
      <formula>H12=1</formula>
    </cfRule>
  </conditionalFormatting>
  <conditionalFormatting sqref="AA13:AD13">
    <cfRule type="expression" dxfId="137" priority="136">
      <formula>H13=1</formula>
    </cfRule>
  </conditionalFormatting>
  <conditionalFormatting sqref="J6:J13">
    <cfRule type="dataBar" priority="1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J15:J18">
    <cfRule type="dataBar" priority="1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J20:J23">
    <cfRule type="dataBar" priority="1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{DC04AC1B-0397-46B7-9DDE-30A3C7EC497E}</x14:id>
        </ext>
      </extLst>
    </cfRule>
  </conditionalFormatting>
  <conditionalFormatting sqref="J25:J28">
    <cfRule type="dataBar" priority="1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{64EC9C78-D60B-4B49-B1F1-D9CE07549973}</x14:id>
        </ext>
      </extLst>
    </cfRule>
  </conditionalFormatting>
  <conditionalFormatting sqref="J30:J33">
    <cfRule type="dataBar" priority="1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{BB01E423-C451-4746-ACCD-C529B0A3F320}</x14:id>
        </ext>
      </extLst>
    </cfRule>
  </conditionalFormatting>
  <conditionalFormatting sqref="S6:S13">
    <cfRule type="dataBar" priority="1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{8A38D8D5-6531-493B-9FC8-5967F999A2D6}</x14:id>
        </ext>
      </extLst>
    </cfRule>
  </conditionalFormatting>
  <conditionalFormatting sqref="S15:S18">
    <cfRule type="dataBar" priority="1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{929FCEEC-9708-40E6-A951-0F82798E2E15}</x14:id>
        </ext>
      </extLst>
    </cfRule>
  </conditionalFormatting>
  <conditionalFormatting sqref="S20:S23">
    <cfRule type="dataBar" priority="1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{BAB58FB7-1251-43AE-BBCB-0E74925C0BA3}</x14:id>
        </ext>
      </extLst>
    </cfRule>
  </conditionalFormatting>
  <conditionalFormatting sqref="S25:S28">
    <cfRule type="dataBar" priority="1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{5E39EF9D-6E5A-40FA-A28E-6429096DEACE}</x14:id>
        </ext>
      </extLst>
    </cfRule>
  </conditionalFormatting>
  <conditionalFormatting sqref="S30:S33">
    <cfRule type="dataBar" priority="1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{7E6D11A8-1034-4907-9F58-29B65109B9C5}</x14:id>
        </ext>
      </extLst>
    </cfRule>
  </conditionalFormatting>
  <conditionalFormatting sqref="V6:V13">
    <cfRule type="dataBar" priority="1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{BA526413-FEA3-4A78-8100-4D8B6CCA2277}</x14:id>
        </ext>
      </extLst>
    </cfRule>
  </conditionalFormatting>
  <conditionalFormatting sqref="V15:V18">
    <cfRule type="dataBar" priority="1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{2B0A653A-00FA-4253-B34A-B21651F86EDC}</x14:id>
        </ext>
      </extLst>
    </cfRule>
  </conditionalFormatting>
  <conditionalFormatting sqref="V20:V23">
    <cfRule type="dataBar" priority="1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{187E363E-1AE4-40DC-A4AC-C88BA63C2AB7}</x14:id>
        </ext>
      </extLst>
    </cfRule>
  </conditionalFormatting>
  <conditionalFormatting sqref="V25:V28">
    <cfRule type="dataBar" priority="1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{BC42F34A-13B8-465F-82B2-D67991F13E33}</x14:id>
        </ext>
      </extLst>
    </cfRule>
  </conditionalFormatting>
  <conditionalFormatting sqref="V30:V33">
    <cfRule type="dataBar" priority="1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{EAFC7104-A3FF-4407-B82F-A9043632B08A}</x14:id>
        </ext>
      </extLst>
    </cfRule>
  </conditionalFormatting>
  <conditionalFormatting sqref="O15:O18">
    <cfRule type="colorScale" priority="10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0:O23">
    <cfRule type="colorScale" priority="10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5:O28">
    <cfRule type="colorScale" priority="10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0:O33">
    <cfRule type="colorScale" priority="10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13">
    <cfRule type="colorScale" priority="9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13">
    <cfRule type="colorScale" priority="80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Y7">
    <cfRule type="expression" dxfId="136" priority="79">
      <formula>Y7&gt;Z7</formula>
    </cfRule>
  </conditionalFormatting>
  <conditionalFormatting sqref="Y8">
    <cfRule type="expression" dxfId="135" priority="78">
      <formula>Y8&gt;Z8</formula>
    </cfRule>
  </conditionalFormatting>
  <conditionalFormatting sqref="Y9">
    <cfRule type="expression" dxfId="134" priority="77">
      <formula>Y9&gt;Z9</formula>
    </cfRule>
  </conditionalFormatting>
  <conditionalFormatting sqref="Y10">
    <cfRule type="expression" dxfId="133" priority="76">
      <formula>Y10&gt;Z10</formula>
    </cfRule>
  </conditionalFormatting>
  <conditionalFormatting sqref="Y11">
    <cfRule type="expression" dxfId="132" priority="75">
      <formula>Y11&gt;Z11</formula>
    </cfRule>
  </conditionalFormatting>
  <conditionalFormatting sqref="Y12">
    <cfRule type="expression" dxfId="131" priority="74">
      <formula>Y12&gt;Z12</formula>
    </cfRule>
  </conditionalFormatting>
  <conditionalFormatting sqref="Y13">
    <cfRule type="expression" dxfId="130" priority="73">
      <formula>Y13&gt;Z13</formula>
    </cfRule>
  </conditionalFormatting>
  <conditionalFormatting sqref="Y15">
    <cfRule type="expression" dxfId="129" priority="72">
      <formula>Y15&gt;Z15</formula>
    </cfRule>
  </conditionalFormatting>
  <conditionalFormatting sqref="Y16">
    <cfRule type="expression" dxfId="128" priority="71">
      <formula>Y16&gt;Z16</formula>
    </cfRule>
  </conditionalFormatting>
  <conditionalFormatting sqref="Y17">
    <cfRule type="expression" dxfId="127" priority="70">
      <formula>Y17&gt;Z17</formula>
    </cfRule>
  </conditionalFormatting>
  <conditionalFormatting sqref="Y18">
    <cfRule type="expression" dxfId="126" priority="69">
      <formula>Y18&gt;Z18</formula>
    </cfRule>
  </conditionalFormatting>
  <conditionalFormatting sqref="Y20">
    <cfRule type="expression" dxfId="125" priority="68">
      <formula>Y20&gt;Z20</formula>
    </cfRule>
  </conditionalFormatting>
  <conditionalFormatting sqref="Y21">
    <cfRule type="expression" dxfId="124" priority="67">
      <formula>Y21&gt;Z21</formula>
    </cfRule>
  </conditionalFormatting>
  <conditionalFormatting sqref="Y22">
    <cfRule type="expression" dxfId="123" priority="66">
      <formula>Y22&gt;Z22</formula>
    </cfRule>
  </conditionalFormatting>
  <conditionalFormatting sqref="Y23">
    <cfRule type="expression" dxfId="122" priority="65">
      <formula>Y23&gt;Z23</formula>
    </cfRule>
  </conditionalFormatting>
  <conditionalFormatting sqref="Y25">
    <cfRule type="expression" dxfId="121" priority="64">
      <formula>Y25&gt;Z25</formula>
    </cfRule>
  </conditionalFormatting>
  <conditionalFormatting sqref="Y26">
    <cfRule type="expression" dxfId="120" priority="63">
      <formula>Y26&gt;Z26</formula>
    </cfRule>
  </conditionalFormatting>
  <conditionalFormatting sqref="Y27">
    <cfRule type="expression" dxfId="119" priority="62">
      <formula>Y27&gt;Z27</formula>
    </cfRule>
  </conditionalFormatting>
  <conditionalFormatting sqref="Y28">
    <cfRule type="expression" dxfId="118" priority="61">
      <formula>Y28&gt;Z28</formula>
    </cfRule>
  </conditionalFormatting>
  <conditionalFormatting sqref="Y30">
    <cfRule type="expression" dxfId="117" priority="60">
      <formula>Y30&gt;Z30</formula>
    </cfRule>
  </conditionalFormatting>
  <conditionalFormatting sqref="Y31">
    <cfRule type="expression" dxfId="116" priority="59">
      <formula>Y31&gt;Z31</formula>
    </cfRule>
  </conditionalFormatting>
  <conditionalFormatting sqref="Y32">
    <cfRule type="expression" dxfId="115" priority="58">
      <formula>Y32&gt;Z32</formula>
    </cfRule>
  </conditionalFormatting>
  <conditionalFormatting sqref="Y33">
    <cfRule type="expression" dxfId="114" priority="57">
      <formula>Y33&gt;Z33</formula>
    </cfRule>
  </conditionalFormatting>
  <conditionalFormatting sqref="X15:X18">
    <cfRule type="colorScale" priority="3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0:X23">
    <cfRule type="colorScale" priority="2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5:X28">
    <cfRule type="colorScale" priority="2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0:X33">
    <cfRule type="colorScale" priority="2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34">
    <cfRule type="top10" dxfId="113" priority="313" rank="1"/>
  </conditionalFormatting>
  <conditionalFormatting sqref="K6:K34">
    <cfRule type="top10" dxfId="112" priority="314" rank="1"/>
  </conditionalFormatting>
  <conditionalFormatting sqref="T6:T34">
    <cfRule type="top10" dxfId="111" priority="315" rank="5"/>
  </conditionalFormatting>
  <conditionalFormatting sqref="P6:R34">
    <cfRule type="top10" dxfId="110" priority="316" rank="3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J6:J13</xm:sqref>
        </x14:conditionalFormatting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J15:J18</xm:sqref>
        </x14:conditionalFormatting>
        <x14:conditionalFormatting xmlns:xm="http://schemas.microsoft.com/office/excel/2006/main">
          <x14:cfRule type="dataBar" id="{DC04AC1B-0397-46B7-9DDE-30A3C7EC4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J20:J23</xm:sqref>
        </x14:conditionalFormatting>
        <x14:conditionalFormatting xmlns:xm="http://schemas.microsoft.com/office/excel/2006/main">
          <x14:cfRule type="dataBar" id="{64EC9C78-D60B-4B49-B1F1-D9CE075499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J25:J28</xm:sqref>
        </x14:conditionalFormatting>
        <x14:conditionalFormatting xmlns:xm="http://schemas.microsoft.com/office/excel/2006/main">
          <x14:cfRule type="dataBar" id="{BB01E423-C451-4746-ACCD-C529B0A3F3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J30:J33</xm:sqref>
        </x14:conditionalFormatting>
        <x14:conditionalFormatting xmlns:xm="http://schemas.microsoft.com/office/excel/2006/main">
          <x14:cfRule type="dataBar" id="{8A38D8D5-6531-493B-9FC8-5967F999A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S6:S13</xm:sqref>
        </x14:conditionalFormatting>
        <x14:conditionalFormatting xmlns:xm="http://schemas.microsoft.com/office/excel/2006/main">
          <x14:cfRule type="dataBar" id="{929FCEEC-9708-40E6-A951-0F82798E2E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S15:S18</xm:sqref>
        </x14:conditionalFormatting>
        <x14:conditionalFormatting xmlns:xm="http://schemas.microsoft.com/office/excel/2006/main">
          <x14:cfRule type="dataBar" id="{BAB58FB7-1251-43AE-BBCB-0E74925C0B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S20:S23</xm:sqref>
        </x14:conditionalFormatting>
        <x14:conditionalFormatting xmlns:xm="http://schemas.microsoft.com/office/excel/2006/main">
          <x14:cfRule type="dataBar" id="{5E39EF9D-6E5A-40FA-A28E-6429096DEA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S25:S28</xm:sqref>
        </x14:conditionalFormatting>
        <x14:conditionalFormatting xmlns:xm="http://schemas.microsoft.com/office/excel/2006/main">
          <x14:cfRule type="dataBar" id="{7E6D11A8-1034-4907-9F58-29B65109B9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S30:S33</xm:sqref>
        </x14:conditionalFormatting>
        <x14:conditionalFormatting xmlns:xm="http://schemas.microsoft.com/office/excel/2006/main">
          <x14:cfRule type="dataBar" id="{BA526413-FEA3-4A78-8100-4D8B6CCA227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V6:V13</xm:sqref>
        </x14:conditionalFormatting>
        <x14:conditionalFormatting xmlns:xm="http://schemas.microsoft.com/office/excel/2006/main">
          <x14:cfRule type="dataBar" id="{2B0A653A-00FA-4253-B34A-B21651F86ED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V15:V18</xm:sqref>
        </x14:conditionalFormatting>
        <x14:conditionalFormatting xmlns:xm="http://schemas.microsoft.com/office/excel/2006/main">
          <x14:cfRule type="dataBar" id="{187E363E-1AE4-40DC-A4AC-C88BA63C2AB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V20:V23</xm:sqref>
        </x14:conditionalFormatting>
        <x14:conditionalFormatting xmlns:xm="http://schemas.microsoft.com/office/excel/2006/main">
          <x14:cfRule type="dataBar" id="{BC42F34A-13B8-465F-82B2-D67991F13E33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V25:V28</xm:sqref>
        </x14:conditionalFormatting>
        <x14:conditionalFormatting xmlns:xm="http://schemas.microsoft.com/office/excel/2006/main">
          <x14:cfRule type="dataBar" id="{EAFC7104-A3FF-4407-B82F-A9043632B08A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V30:V33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showGridLines="0" showRowColHeaders="0" zoomScaleNormal="100" workbookViewId="0">
      <selection activeCell="L4" sqref="L4"/>
    </sheetView>
  </sheetViews>
  <sheetFormatPr defaultColWidth="9.140625" defaultRowHeight="17.25" x14ac:dyDescent="0.3"/>
  <cols>
    <col min="1" max="1" width="3.42578125" style="3" customWidth="1"/>
    <col min="2" max="2" width="19.28515625" style="1" customWidth="1"/>
    <col min="3" max="3" width="29.5703125" style="1" hidden="1" customWidth="1"/>
    <col min="4" max="4" width="12" style="1" hidden="1" customWidth="1"/>
    <col min="5" max="5" width="14.5703125" style="1" hidden="1" customWidth="1"/>
    <col min="6" max="6" width="24" style="5" customWidth="1"/>
    <col min="7" max="7" width="9.140625" style="1"/>
    <col min="8" max="8" width="8.85546875" style="1" hidden="1" customWidth="1"/>
    <col min="9" max="9" width="11.5703125" style="1" hidden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13.7109375" style="1" customWidth="1"/>
    <col min="21" max="22" width="12.7109375" style="1" customWidth="1"/>
    <col min="23" max="23" width="13.7109375" style="1" customWidth="1"/>
    <col min="24" max="24" width="14.85546875" style="1" customWidth="1"/>
    <col min="25" max="25" width="10.7109375" style="1" customWidth="1"/>
    <col min="26" max="26" width="10" style="1" customWidth="1"/>
    <col min="27" max="27" width="17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42233</v>
      </c>
      <c r="B1" s="3">
        <f ca="1">IF(WEEKDAY(A1)=2,-3,-1)</f>
        <v>-3</v>
      </c>
      <c r="C1" s="3">
        <f ca="1">DAY(A1+B1)</f>
        <v>14</v>
      </c>
      <c r="D1" s="8">
        <f xml:space="preserve"> RTD("cqg.rtd",,"StudyData",$A$5&amp;A6,"Bar",,"Time",Y4,,"all",,,"False")</f>
        <v>42233.416666666664</v>
      </c>
      <c r="E1" s="9">
        <f xml:space="preserve"> HOUR(D1)</f>
        <v>10</v>
      </c>
      <c r="F1" s="42">
        <f xml:space="preserve"> MINUTE(RTD("cqg.rtd",,"StudyData",$A$5&amp;A6,"Bar",,"Time",Y4,,"all",,,"False"))</f>
        <v>0</v>
      </c>
    </row>
    <row r="2" spans="1:30" ht="21.95" customHeight="1" x14ac:dyDescent="0.3">
      <c r="B2" s="113" t="s">
        <v>46</v>
      </c>
      <c r="C2" s="113"/>
      <c r="D2" s="113"/>
      <c r="E2" s="87">
        <f>RTD("cqg.rtd", ,"SystemInfo", "Linetime")</f>
        <v>42233.431909722225</v>
      </c>
      <c r="F2" s="87"/>
      <c r="G2" s="91"/>
      <c r="H2" s="91"/>
      <c r="I2" s="91"/>
      <c r="J2" s="123" t="s">
        <v>56</v>
      </c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85" t="s">
        <v>47</v>
      </c>
      <c r="Y2" s="85"/>
      <c r="Z2" s="87">
        <f>RTD("cqg.rtd", ,"SystemInfo", "Linetime")+1/24</f>
        <v>42233.473576388889</v>
      </c>
      <c r="AA2" s="87"/>
      <c r="AB2" s="36"/>
      <c r="AC2" s="36"/>
      <c r="AD2" s="37"/>
    </row>
    <row r="3" spans="1:30" ht="21.95" customHeight="1" x14ac:dyDescent="0.3">
      <c r="B3" s="114"/>
      <c r="C3" s="114"/>
      <c r="D3" s="114"/>
      <c r="E3" s="88"/>
      <c r="F3" s="88"/>
      <c r="G3" s="92"/>
      <c r="H3" s="92"/>
      <c r="I3" s="92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86"/>
      <c r="Y3" s="86"/>
      <c r="Z3" s="88"/>
      <c r="AA3" s="88"/>
      <c r="AB3" s="38"/>
      <c r="AC3" s="38"/>
      <c r="AD3" s="39"/>
    </row>
    <row r="4" spans="1:30" ht="20.100000000000001" customHeight="1" x14ac:dyDescent="0.3">
      <c r="B4" s="100" t="s">
        <v>49</v>
      </c>
      <c r="C4" s="101"/>
      <c r="D4" s="101"/>
      <c r="E4" s="102"/>
      <c r="F4" s="13" t="s">
        <v>30</v>
      </c>
      <c r="G4" s="13" t="s">
        <v>31</v>
      </c>
      <c r="H4" s="11"/>
      <c r="I4" s="11"/>
      <c r="J4" s="118" t="s">
        <v>34</v>
      </c>
      <c r="K4" s="118"/>
      <c r="L4" s="18">
        <v>12</v>
      </c>
      <c r="M4" s="14"/>
      <c r="N4" s="93" t="s">
        <v>41</v>
      </c>
      <c r="O4" s="94"/>
      <c r="P4" s="20">
        <v>8</v>
      </c>
      <c r="Q4" s="20">
        <v>11</v>
      </c>
      <c r="R4" s="21">
        <v>15</v>
      </c>
      <c r="S4" s="108" t="s">
        <v>38</v>
      </c>
      <c r="T4" s="108"/>
      <c r="U4" s="101" t="s">
        <v>39</v>
      </c>
      <c r="V4" s="101"/>
      <c r="W4" s="108" t="s">
        <v>42</v>
      </c>
      <c r="X4" s="109"/>
      <c r="Y4" s="16">
        <v>30</v>
      </c>
      <c r="Z4" s="15" t="s">
        <v>40</v>
      </c>
      <c r="AA4" s="100" t="s">
        <v>49</v>
      </c>
      <c r="AB4" s="101"/>
      <c r="AC4" s="101"/>
      <c r="AD4" s="102"/>
    </row>
    <row r="5" spans="1:30" ht="20.100000000000001" customHeight="1" x14ac:dyDescent="0.3">
      <c r="A5" s="4" t="s">
        <v>51</v>
      </c>
      <c r="B5" s="103"/>
      <c r="C5" s="107"/>
      <c r="D5" s="107"/>
      <c r="E5" s="112"/>
      <c r="F5" s="49" t="s">
        <v>33</v>
      </c>
      <c r="G5" s="49" t="s">
        <v>32</v>
      </c>
      <c r="H5" s="12"/>
      <c r="I5" s="12"/>
      <c r="J5" s="106" t="s">
        <v>35</v>
      </c>
      <c r="K5" s="106"/>
      <c r="L5" s="50" t="s">
        <v>36</v>
      </c>
      <c r="M5" s="51"/>
      <c r="N5" s="95"/>
      <c r="O5" s="96"/>
      <c r="P5" s="52" t="s">
        <v>48</v>
      </c>
      <c r="Q5" s="53">
        <v>12</v>
      </c>
      <c r="R5" s="54" t="str">
        <f>"20"&amp;R4</f>
        <v>2015</v>
      </c>
      <c r="S5" s="110"/>
      <c r="T5" s="110"/>
      <c r="U5" s="107"/>
      <c r="V5" s="107"/>
      <c r="W5" s="110"/>
      <c r="X5" s="111"/>
      <c r="Y5" s="106" t="s">
        <v>37</v>
      </c>
      <c r="Z5" s="106"/>
      <c r="AA5" s="103"/>
      <c r="AB5" s="104"/>
      <c r="AC5" s="104"/>
      <c r="AD5" s="105"/>
    </row>
    <row r="6" spans="1:30" ht="18.75" x14ac:dyDescent="0.3">
      <c r="A6" s="3" t="s">
        <v>0</v>
      </c>
      <c r="B6" s="58" t="str">
        <f>RIGHT(RTD("cqg.rtd",,"ContractData",$A$5&amp;A6,"LongDescription"),6)</f>
        <v>Sep 15</v>
      </c>
      <c r="C6" s="59"/>
      <c r="D6" s="59"/>
      <c r="E6" s="59"/>
      <c r="F6" s="60">
        <f>IF(B6="","",RTD("cqg.rtd",,"ContractData",$A$5&amp;A6,"ExpirationDate",,"D"))</f>
        <v>42261</v>
      </c>
      <c r="G6" s="61">
        <f ca="1">F6-$A$1</f>
        <v>28</v>
      </c>
      <c r="H6" s="61"/>
      <c r="I6" s="61"/>
      <c r="J6" s="61">
        <f>K6</f>
        <v>4468</v>
      </c>
      <c r="K6" s="61">
        <f>RTD("cqg.rtd", ,"ContractData", $A$5&amp;A6, "T_CVol")</f>
        <v>4468</v>
      </c>
      <c r="L6" s="61">
        <f xml:space="preserve"> RTD("cqg.rtd",,"StudyData", $A$5&amp;A6, "MA", "InputChoice=ContractVol,MAType=Sim,Period="&amp;$L$4&amp;"", "MA",,,"all",,,,"T")</f>
        <v>14505.33333333</v>
      </c>
      <c r="M6" s="62">
        <f>IF(K6&gt;L6,1,0)</f>
        <v>0</v>
      </c>
      <c r="N6" s="61">
        <f>RTD("cqg.rtd", ,"ContractData", $A$5&amp;A6, "Y_CVol")</f>
        <v>9498</v>
      </c>
      <c r="O6" s="63">
        <f>IF(ISERROR(K6/N6),"",K6/N6)</f>
        <v>0.47041482417351022</v>
      </c>
      <c r="P6" s="89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17485</v>
      </c>
      <c r="Q6" s="89"/>
      <c r="R6" s="89"/>
      <c r="S6" s="61">
        <f>T6</f>
        <v>55542</v>
      </c>
      <c r="T6" s="61">
        <f>IF(B6="","",RTD("cqg.rtd", ,"ContractData", $A$5&amp;A6, "COI"))</f>
        <v>55542</v>
      </c>
      <c r="U6" s="61">
        <f>T6-W6</f>
        <v>-581</v>
      </c>
      <c r="V6" s="61">
        <f>U6</f>
        <v>-581</v>
      </c>
      <c r="W6" s="61">
        <f>IF(B6="","",RTD("cqg.rtd", ,"ContractData", $A$5&amp;A6, "P_OI"))</f>
        <v>56123</v>
      </c>
      <c r="X6" s="64">
        <f t="shared" ref="X6:X13" si="0">IF(ISERROR(T6/W6),"",T6/W6)</f>
        <v>0.98964773800402683</v>
      </c>
      <c r="Y6" s="62">
        <f>IF(RTD("cqg.rtd",,"StudyData",$A$5&amp;A6,"Vol","VolType=Exchange,CoCType=Contract","Vol",$Y$4,"0","ALL",,,"TRUE","T")="",0,RTD("cqg.rtd",,"StudyData",$A$5&amp;A6,"Vol","VolType=Exchange,CoCType=Contract","Vol",$Y$4,"0","ALL",,,"TRUE","T"))</f>
        <v>554</v>
      </c>
      <c r="Z6" s="62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545</v>
      </c>
      <c r="AA6" s="58" t="str">
        <f t="shared" ref="AA6:AA11" si="1">B6</f>
        <v>Sep 15</v>
      </c>
      <c r="AB6" s="43"/>
      <c r="AC6" s="22"/>
      <c r="AD6" s="23"/>
    </row>
    <row r="7" spans="1:30" ht="18.75" x14ac:dyDescent="0.3">
      <c r="A7" s="3" t="s">
        <v>1</v>
      </c>
      <c r="B7" s="58" t="str">
        <f>RIGHT(RTD("cqg.rtd",,"ContractData",$A$5&amp;A7,"LongDescription"),6)</f>
        <v>Oct 15</v>
      </c>
      <c r="C7" s="59"/>
      <c r="D7" s="59"/>
      <c r="E7" s="59"/>
      <c r="F7" s="60">
        <f>IF(B7="","",RTD("cqg.rtd",,"ContractData",$A$5&amp;A7,"ExpirationDate",,"D"))</f>
        <v>42291</v>
      </c>
      <c r="G7" s="61">
        <f t="shared" ref="G7:G41" ca="1" si="2">F7-$A$1</f>
        <v>58</v>
      </c>
      <c r="H7" s="61"/>
      <c r="I7" s="61"/>
      <c r="J7" s="61">
        <f>K7</f>
        <v>3281</v>
      </c>
      <c r="K7" s="61">
        <f>RTD("cqg.rtd", ,"ContractData", $A$5&amp;A7, "T_CVol")</f>
        <v>3281</v>
      </c>
      <c r="L7" s="61">
        <f xml:space="preserve"> RTD("cqg.rtd",,"StudyData", $A$5&amp;A7, "MA", "InputChoice=ContractVol,MAType=Sim,Period="&amp;$L$4&amp;"", "MA",,,"all",,,,"T")</f>
        <v>8609.4166666700003</v>
      </c>
      <c r="M7" s="62">
        <f>IF(K7&gt;L7,1,0)</f>
        <v>0</v>
      </c>
      <c r="N7" s="61">
        <f>RTD("cqg.rtd", ,"ContractData", $A$5&amp;A7, "Y_CVol")</f>
        <v>5401</v>
      </c>
      <c r="O7" s="63">
        <f t="shared" ref="O7:O41" si="3">IF(ISERROR(K7/N7),"",K7/N7)</f>
        <v>0.607480096278467</v>
      </c>
      <c r="P7" s="89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8778</v>
      </c>
      <c r="Q7" s="89"/>
      <c r="R7" s="89"/>
      <c r="S7" s="61">
        <f t="shared" ref="S7:S41" si="4">T7</f>
        <v>39112</v>
      </c>
      <c r="T7" s="61">
        <f>IF(B7="","",RTD("cqg.rtd", ,"ContractData", $A$5&amp;A7, "COI"))</f>
        <v>39112</v>
      </c>
      <c r="U7" s="61">
        <f t="shared" ref="U7:U41" si="5">T7-W7</f>
        <v>420</v>
      </c>
      <c r="V7" s="61">
        <f t="shared" ref="V7:V41" si="6">U7</f>
        <v>420</v>
      </c>
      <c r="W7" s="61">
        <f>IF(B7="","",RTD("cqg.rtd", ,"ContractData", $A$5&amp;A7, "P_OI"))</f>
        <v>38692</v>
      </c>
      <c r="X7" s="64">
        <f t="shared" si="0"/>
        <v>1.0108549570970744</v>
      </c>
      <c r="Y7" s="62">
        <f>IF(RTD("cqg.rtd",,"StudyData",$A$5&amp;A7,"Vol","VolType=Exchange,CoCType=Contract","Vol",$Y$4,"0","ALL",,,"TRUE","T")="",0,RTD("cqg.rtd",,"StudyData",$A$5&amp;A7,"Vol","VolType=Exchange,CoCType=Contract","Vol",$Y$4,"0","ALL",,,"TRUE","T"))</f>
        <v>200</v>
      </c>
      <c r="Z7" s="62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176</v>
      </c>
      <c r="AA7" s="58" t="str">
        <f t="shared" si="1"/>
        <v>Oct 15</v>
      </c>
      <c r="AB7" s="43"/>
      <c r="AC7" s="22"/>
      <c r="AD7" s="23"/>
    </row>
    <row r="8" spans="1:30" ht="18.75" x14ac:dyDescent="0.3">
      <c r="A8" s="3" t="s">
        <v>2</v>
      </c>
      <c r="B8" s="58" t="str">
        <f>RIGHT(RTD("cqg.rtd",,"ContractData",$A$5&amp;A8,"LongDescription"),6)</f>
        <v>Dec 15</v>
      </c>
      <c r="C8" s="59"/>
      <c r="D8" s="59"/>
      <c r="E8" s="65"/>
      <c r="F8" s="60">
        <f>IF(B8="","",RTD("cqg.rtd",,"ContractData",$A$5&amp;A8,"ExpirationDate",,"D"))</f>
        <v>42352</v>
      </c>
      <c r="G8" s="61">
        <f t="shared" ca="1" si="2"/>
        <v>119</v>
      </c>
      <c r="H8" s="61"/>
      <c r="I8" s="61"/>
      <c r="J8" s="61">
        <f t="shared" ref="J8:J41" si="7">K8</f>
        <v>18223</v>
      </c>
      <c r="K8" s="61">
        <f>RTD("cqg.rtd", ,"ContractData", $A$5&amp;A8, "T_CVol")</f>
        <v>18223</v>
      </c>
      <c r="L8" s="61">
        <f xml:space="preserve"> RTD("cqg.rtd",,"StudyData", $A$5&amp;A8, "MA", "InputChoice=ContractVol,MAType=Sim,Period="&amp;$L$4&amp;"", "MA",,,"all",,,,"T")</f>
        <v>45671.5</v>
      </c>
      <c r="M8" s="62">
        <f t="shared" ref="M8:M41" si="8">IF(K8&gt;L8,1,0)</f>
        <v>0</v>
      </c>
      <c r="N8" s="61">
        <f>RTD("cqg.rtd", ,"ContractData", $A$5&amp;A8, "Y_CVol")</f>
        <v>32370</v>
      </c>
      <c r="O8" s="63">
        <f t="shared" si="3"/>
        <v>0.56295953042940994</v>
      </c>
      <c r="P8" s="89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40475</v>
      </c>
      <c r="Q8" s="89"/>
      <c r="R8" s="89"/>
      <c r="S8" s="61">
        <f t="shared" si="4"/>
        <v>169714</v>
      </c>
      <c r="T8" s="61">
        <f>IF(B8="","",RTD("cqg.rtd", ,"ContractData", $A$5&amp;A8, "COI"))</f>
        <v>169714</v>
      </c>
      <c r="U8" s="61">
        <f t="shared" si="5"/>
        <v>-1280</v>
      </c>
      <c r="V8" s="61">
        <f t="shared" si="6"/>
        <v>-1280</v>
      </c>
      <c r="W8" s="61">
        <f>IF(B8="","",RTD("cqg.rtd", ,"ContractData", $A$5&amp;A8, "P_OI"))</f>
        <v>170994</v>
      </c>
      <c r="X8" s="64">
        <f t="shared" si="0"/>
        <v>0.99251435722890857</v>
      </c>
      <c r="Y8" s="62">
        <f>IF(RTD("cqg.rtd",,"StudyData",$A$5&amp;A8,"Vol","VolType=Exchange,CoCType=Contract","Vol",$Y$4,"0","ALL",,,"TRUE","T")="",0,RTD("cqg.rtd",,"StudyData",$A$5&amp;A8,"Vol","VolType=Exchange,CoCType=Contract","Vol",$Y$4,"0","ALL",,,"TRUE","T"))</f>
        <v>1704</v>
      </c>
      <c r="Z8" s="62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2560</v>
      </c>
      <c r="AA8" s="58" t="str">
        <f t="shared" si="1"/>
        <v>Dec 15</v>
      </c>
      <c r="AB8" s="43"/>
      <c r="AC8" s="22"/>
      <c r="AD8" s="23"/>
    </row>
    <row r="9" spans="1:30" ht="18.75" x14ac:dyDescent="0.3">
      <c r="A9" s="3" t="s">
        <v>3</v>
      </c>
      <c r="B9" s="58" t="str">
        <f>RIGHT(RTD("cqg.rtd",,"ContractData",$A$5&amp;A9,"LongDescription"),6)</f>
        <v>Jan 16</v>
      </c>
      <c r="C9" s="59"/>
      <c r="D9" s="59"/>
      <c r="E9" s="59"/>
      <c r="F9" s="60">
        <f>IF(B9="","",RTD("cqg.rtd",,"ContractData",$A$5&amp;A9,"ExpirationDate",,"D"))</f>
        <v>42383</v>
      </c>
      <c r="G9" s="61">
        <f t="shared" ca="1" si="2"/>
        <v>150</v>
      </c>
      <c r="H9" s="61"/>
      <c r="I9" s="61"/>
      <c r="J9" s="61">
        <f t="shared" si="7"/>
        <v>1518</v>
      </c>
      <c r="K9" s="61">
        <f>RTD("cqg.rtd", ,"ContractData", $A$5&amp;A9, "T_CVol")</f>
        <v>1518</v>
      </c>
      <c r="L9" s="61">
        <f xml:space="preserve"> RTD("cqg.rtd",,"StudyData", $A$5&amp;A9, "MA", "InputChoice=ContractVol,MAType=Sim,Period="&amp;$L$4&amp;"", "MA",,,"all",,,,"T")</f>
        <v>5739.3333333299997</v>
      </c>
      <c r="M9" s="62">
        <f t="shared" si="8"/>
        <v>0</v>
      </c>
      <c r="N9" s="61">
        <f>RTD("cqg.rtd", ,"ContractData", $A$5&amp;A9, "Y_CVol")</f>
        <v>4143</v>
      </c>
      <c r="O9" s="63">
        <f t="shared" si="3"/>
        <v>0.36640115858073857</v>
      </c>
      <c r="P9" s="89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4642</v>
      </c>
      <c r="Q9" s="89"/>
      <c r="R9" s="89"/>
      <c r="S9" s="61">
        <f t="shared" si="4"/>
        <v>24684</v>
      </c>
      <c r="T9" s="61">
        <f>IF(B9="","",RTD("cqg.rtd", ,"ContractData", $A$5&amp;A9, "COI"))</f>
        <v>24684</v>
      </c>
      <c r="U9" s="61">
        <f t="shared" si="5"/>
        <v>557</v>
      </c>
      <c r="V9" s="61">
        <f t="shared" si="6"/>
        <v>557</v>
      </c>
      <c r="W9" s="61">
        <f>IF(B9="","",RTD("cqg.rtd", ,"ContractData", $A$5&amp;A9, "P_OI"))</f>
        <v>24127</v>
      </c>
      <c r="X9" s="64">
        <f t="shared" si="0"/>
        <v>1.0230861690222572</v>
      </c>
      <c r="Y9" s="62">
        <f>IF(RTD("cqg.rtd",,"StudyData",$A$5&amp;A9,"Vol","VolType=Exchange,CoCType=Contract","Vol",$Y$4,"0","ALL",,,"TRUE","T")="",0,RTD("cqg.rtd",,"StudyData",$A$5&amp;A9,"Vol","VolType=Exchange,CoCType=Contract","Vol",$Y$4,"0","ALL",,,"TRUE","T"))</f>
        <v>132</v>
      </c>
      <c r="Z9" s="62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189</v>
      </c>
      <c r="AA9" s="58" t="str">
        <f t="shared" si="1"/>
        <v>Jan 16</v>
      </c>
      <c r="AB9" s="43"/>
      <c r="AC9" s="22"/>
      <c r="AD9" s="23"/>
    </row>
    <row r="10" spans="1:30" ht="18.75" x14ac:dyDescent="0.3">
      <c r="A10" s="3" t="s">
        <v>4</v>
      </c>
      <c r="B10" s="58" t="str">
        <f>RIGHT(RTD("cqg.rtd",,"ContractData",$A$5&amp;A10,"LongDescription"),6)</f>
        <v>Mar 16</v>
      </c>
      <c r="C10" s="59"/>
      <c r="D10" s="59"/>
      <c r="E10" s="59"/>
      <c r="F10" s="60">
        <f>IF(B10="","",RTD("cqg.rtd",,"ContractData",$A$5&amp;A10,"ExpirationDate",,"D"))</f>
        <v>42443</v>
      </c>
      <c r="G10" s="61">
        <f t="shared" ca="1" si="2"/>
        <v>210</v>
      </c>
      <c r="H10" s="61"/>
      <c r="I10" s="61"/>
      <c r="J10" s="61">
        <f t="shared" si="7"/>
        <v>1340</v>
      </c>
      <c r="K10" s="61">
        <f>RTD("cqg.rtd", ,"ContractData", $A$5&amp;A10, "T_CVol")</f>
        <v>1340</v>
      </c>
      <c r="L10" s="61">
        <f xml:space="preserve"> RTD("cqg.rtd",,"StudyData", $A$5&amp;A10, "MA", "InputChoice=ContractVol,MAType=Sim,Period="&amp;$L$4&amp;"", "MA",,,"all",,,,"T")</f>
        <v>5169.5833333299997</v>
      </c>
      <c r="M10" s="62">
        <f t="shared" si="8"/>
        <v>0</v>
      </c>
      <c r="N10" s="61">
        <f>RTD("cqg.rtd", ,"ContractData", $A$5&amp;A10, "Y_CVol")</f>
        <v>2756</v>
      </c>
      <c r="O10" s="63">
        <f t="shared" si="3"/>
        <v>0.48621190130624092</v>
      </c>
      <c r="P10" s="89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3925</v>
      </c>
      <c r="Q10" s="89"/>
      <c r="R10" s="89"/>
      <c r="S10" s="61">
        <f t="shared" si="4"/>
        <v>29617</v>
      </c>
      <c r="T10" s="61">
        <f>IF(B10="","",RTD("cqg.rtd", ,"ContractData", $A$5&amp;A10, "COI"))</f>
        <v>29617</v>
      </c>
      <c r="U10" s="61">
        <f t="shared" si="5"/>
        <v>454</v>
      </c>
      <c r="V10" s="61">
        <f t="shared" si="6"/>
        <v>454</v>
      </c>
      <c r="W10" s="61">
        <f>IF(B10="","",RTD("cqg.rtd", ,"ContractData", $A$5&amp;A10, "P_OI"))</f>
        <v>29163</v>
      </c>
      <c r="X10" s="64">
        <f t="shared" si="0"/>
        <v>1.0155676713644002</v>
      </c>
      <c r="Y10" s="62">
        <f>IF(RTD("cqg.rtd",,"StudyData",$A$5&amp;A10,"Vol","VolType=Exchange,CoCType=Contract","Vol",$Y$4,"0","ALL",,,"TRUE","T")="",0,RTD("cqg.rtd",,"StudyData",$A$5&amp;A10,"Vol","VolType=Exchange,CoCType=Contract","Vol",$Y$4,"0","ALL",,,"TRUE","T"))</f>
        <v>51</v>
      </c>
      <c r="Z10" s="62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LocalMinute("&amp;$A$5&amp;$A10&amp;")="&amp;$F$1&amp;")","Bar",,"Vol",$Y$4,"0"))</f>
        <v>122</v>
      </c>
      <c r="AA10" s="58" t="str">
        <f t="shared" si="1"/>
        <v>Mar 16</v>
      </c>
      <c r="AB10" s="43"/>
      <c r="AC10" s="22"/>
      <c r="AD10" s="23"/>
    </row>
    <row r="11" spans="1:30" ht="18.75" x14ac:dyDescent="0.3">
      <c r="A11" s="3" t="s">
        <v>5</v>
      </c>
      <c r="B11" s="58" t="str">
        <f>RIGHT(RTD("cqg.rtd",,"ContractData",$A$5&amp;A11,"LongDescription"),6)</f>
        <v>May 16</v>
      </c>
      <c r="C11" s="59"/>
      <c r="D11" s="59"/>
      <c r="E11" s="59"/>
      <c r="F11" s="60">
        <f>IF(B11="","",RTD("cqg.rtd",,"ContractData",$A$5&amp;A11,"ExpirationDate",,"D"))</f>
        <v>42503</v>
      </c>
      <c r="G11" s="61">
        <f t="shared" ca="1" si="2"/>
        <v>270</v>
      </c>
      <c r="H11" s="61"/>
      <c r="I11" s="61"/>
      <c r="J11" s="61">
        <f t="shared" si="7"/>
        <v>1112</v>
      </c>
      <c r="K11" s="61">
        <f>RTD("cqg.rtd", ,"ContractData", $A$5&amp;A11, "T_CVol")</f>
        <v>1112</v>
      </c>
      <c r="L11" s="61">
        <f xml:space="preserve"> RTD("cqg.rtd",,"StudyData", $A$5&amp;A11, "MA", "InputChoice=ContractVol,MAType=Sim,Period="&amp;$L$4&amp;"", "MA",,,"all",,,,"T")</f>
        <v>3949.4166666699998</v>
      </c>
      <c r="M11" s="62">
        <f t="shared" si="8"/>
        <v>0</v>
      </c>
      <c r="N11" s="61">
        <f>RTD("cqg.rtd", ,"ContractData", $A$5&amp;A11, "Y_CVol")</f>
        <v>3184</v>
      </c>
      <c r="O11" s="63">
        <f t="shared" si="3"/>
        <v>0.34924623115577891</v>
      </c>
      <c r="P11" s="89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2798</v>
      </c>
      <c r="Q11" s="89"/>
      <c r="R11" s="89"/>
      <c r="S11" s="61">
        <f t="shared" si="4"/>
        <v>25952</v>
      </c>
      <c r="T11" s="61">
        <f>IF(B11="","",RTD("cqg.rtd", ,"ContractData", $A$5&amp;A11, "COI"))</f>
        <v>25952</v>
      </c>
      <c r="U11" s="61">
        <f t="shared" si="5"/>
        <v>-203</v>
      </c>
      <c r="V11" s="61">
        <f t="shared" si="6"/>
        <v>-203</v>
      </c>
      <c r="W11" s="61">
        <f>IF(B11="","",RTD("cqg.rtd", ,"ContractData", $A$5&amp;A11, "P_OI"))</f>
        <v>26155</v>
      </c>
      <c r="X11" s="64">
        <f t="shared" si="0"/>
        <v>0.99223857770980695</v>
      </c>
      <c r="Y11" s="62">
        <f>IF(RTD("cqg.rtd",,"StudyData",$A$5&amp;A11,"Vol","VolType=Exchange,CoCType=Contract","Vol",$Y$4,"0","ALL",,,"TRUE","T")="",0,RTD("cqg.rtd",,"StudyData",$A$5&amp;A11,"Vol","VolType=Exchange,CoCType=Contract","Vol",$Y$4,"0","ALL",,,"TRUE","T"))</f>
        <v>27</v>
      </c>
      <c r="Z11" s="62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80</v>
      </c>
      <c r="AA11" s="58" t="str">
        <f t="shared" si="1"/>
        <v>May 16</v>
      </c>
      <c r="AB11" s="43"/>
      <c r="AC11" s="22"/>
      <c r="AD11" s="23"/>
    </row>
    <row r="12" spans="1:30" ht="18.75" x14ac:dyDescent="0.3">
      <c r="A12" s="3" t="s">
        <v>6</v>
      </c>
      <c r="B12" s="58" t="str">
        <f>RIGHT(RTD("cqg.rtd",,"ContractData",$A$5&amp;A12,"LongDescription"),6)</f>
        <v>Jul 16</v>
      </c>
      <c r="C12" s="59"/>
      <c r="D12" s="59"/>
      <c r="E12" s="59"/>
      <c r="F12" s="60">
        <f>IF(B12="","",RTD("cqg.rtd",,"ContractData",$A$5&amp;A12,"ExpirationDate",,"D"))</f>
        <v>42565</v>
      </c>
      <c r="G12" s="61">
        <f t="shared" ca="1" si="2"/>
        <v>332</v>
      </c>
      <c r="H12" s="61"/>
      <c r="I12" s="61"/>
      <c r="J12" s="61">
        <f t="shared" si="7"/>
        <v>747</v>
      </c>
      <c r="K12" s="61">
        <f>RTD("cqg.rtd", ,"ContractData", $A$5&amp;A12, "T_CVol")</f>
        <v>747</v>
      </c>
      <c r="L12" s="61">
        <f xml:space="preserve"> RTD("cqg.rtd",,"StudyData", $A$5&amp;A12, "MA", "InputChoice=ContractVol,MAType=Sim,Period="&amp;$L$4&amp;"", "MA",,,"all",,,,"T")</f>
        <v>2556</v>
      </c>
      <c r="M12" s="62">
        <f t="shared" si="8"/>
        <v>0</v>
      </c>
      <c r="N12" s="61">
        <f>RTD("cqg.rtd", ,"ContractData", $A$5&amp;A12, "Y_CVol")</f>
        <v>2391</v>
      </c>
      <c r="O12" s="63">
        <f t="shared" si="3"/>
        <v>0.31242158092848182</v>
      </c>
      <c r="P12" s="89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1777</v>
      </c>
      <c r="Q12" s="89"/>
      <c r="R12" s="89"/>
      <c r="S12" s="61">
        <f t="shared" si="4"/>
        <v>21141</v>
      </c>
      <c r="T12" s="61">
        <f>IF(B12="","",RTD("cqg.rtd", ,"ContractData", $A$5&amp;A12, "COI"))</f>
        <v>21141</v>
      </c>
      <c r="U12" s="61">
        <f t="shared" si="5"/>
        <v>-389</v>
      </c>
      <c r="V12" s="61">
        <f t="shared" si="6"/>
        <v>-389</v>
      </c>
      <c r="W12" s="61">
        <f>IF(B12="","",RTD("cqg.rtd", ,"ContractData", $A$5&amp;A12, "P_OI"))</f>
        <v>21530</v>
      </c>
      <c r="X12" s="64">
        <f t="shared" si="0"/>
        <v>0.98193218764514634</v>
      </c>
      <c r="Y12" s="62">
        <f>IF(RTD("cqg.rtd",,"StudyData",$A$5&amp;A12,"Vol","VolType=Exchange,CoCType=Contract","Vol",$Y$4,"0","ALL",,,"TRUE","T")="",0,RTD("cqg.rtd",,"StudyData",$A$5&amp;A12,"Vol","VolType=Exchange,CoCType=Contract","Vol",$Y$4,"0","ALL",,,"TRUE","T"))</f>
        <v>12</v>
      </c>
      <c r="Z12" s="62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51</v>
      </c>
      <c r="AA12" s="58" t="str">
        <f>B11</f>
        <v>May 16</v>
      </c>
      <c r="AB12" s="43"/>
      <c r="AC12" s="22"/>
      <c r="AD12" s="23"/>
    </row>
    <row r="13" spans="1:30" ht="18.75" x14ac:dyDescent="0.3">
      <c r="A13" s="3" t="s">
        <v>7</v>
      </c>
      <c r="B13" s="58" t="str">
        <f>RIGHT(RTD("cqg.rtd",,"ContractData",$A$5&amp;A13,"LongDescription"),6)</f>
        <v>Aug 16</v>
      </c>
      <c r="C13" s="59"/>
      <c r="D13" s="59"/>
      <c r="E13" s="59"/>
      <c r="F13" s="60">
        <f>IF(B13="","",RTD("cqg.rtd",,"ContractData",$A$5&amp;A13,"ExpirationDate",,"D"))</f>
        <v>42594</v>
      </c>
      <c r="G13" s="61">
        <f t="shared" ca="1" si="2"/>
        <v>361</v>
      </c>
      <c r="H13" s="61"/>
      <c r="I13" s="61"/>
      <c r="J13" s="61">
        <f t="shared" si="7"/>
        <v>218</v>
      </c>
      <c r="K13" s="61">
        <f>RTD("cqg.rtd", ,"ContractData", $A$5&amp;A13, "T_CVol")</f>
        <v>218</v>
      </c>
      <c r="L13" s="61">
        <f xml:space="preserve"> RTD("cqg.rtd",,"StudyData", $A$5&amp;A13, "MA", "InputChoice=ContractVol,MAType=Sim,Period="&amp;$L$4&amp;"", "MA",,,"all",,,,"T")</f>
        <v>487.83333333000002</v>
      </c>
      <c r="M13" s="62">
        <f t="shared" si="8"/>
        <v>0</v>
      </c>
      <c r="N13" s="61">
        <f>RTD("cqg.rtd", ,"ContractData", $A$5&amp;A13, "Y_CVol")</f>
        <v>371</v>
      </c>
      <c r="O13" s="63">
        <f t="shared" si="3"/>
        <v>0.58760107816711593</v>
      </c>
      <c r="P13" s="89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237</v>
      </c>
      <c r="Q13" s="89"/>
      <c r="R13" s="89"/>
      <c r="S13" s="61">
        <f t="shared" si="4"/>
        <v>3384</v>
      </c>
      <c r="T13" s="61">
        <f>IF(B13="","",RTD("cqg.rtd", ,"ContractData", $A$5&amp;A13, "COI"))</f>
        <v>3384</v>
      </c>
      <c r="U13" s="61">
        <f t="shared" si="5"/>
        <v>44</v>
      </c>
      <c r="V13" s="61">
        <f t="shared" si="6"/>
        <v>44</v>
      </c>
      <c r="W13" s="61">
        <f>IF(B13="","",RTD("cqg.rtd", ,"ContractData", $A$5&amp;A13, "P_OI"))</f>
        <v>3340</v>
      </c>
      <c r="X13" s="64">
        <f t="shared" si="0"/>
        <v>1.0131736526946107</v>
      </c>
      <c r="Y13" s="62">
        <f>IF(RTD("cqg.rtd",,"StudyData",$A$5&amp;A13,"Vol","VolType=Exchange,CoCType=Contract","Vol",$Y$4,"0","ALL",,,"TRUE","T")="",0,RTD("cqg.rtd",,"StudyData",$A$5&amp;A13,"Vol","VolType=Exchange,CoCType=Contract","Vol",$Y$4,"0","ALL",,,"TRUE","T"))</f>
        <v>11</v>
      </c>
      <c r="Z13" s="62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5</v>
      </c>
      <c r="AA13" s="58" t="str">
        <f>B13</f>
        <v>Aug 16</v>
      </c>
      <c r="AB13" s="43"/>
      <c r="AC13" s="22"/>
      <c r="AD13" s="23"/>
    </row>
    <row r="14" spans="1:30" ht="8.1" hidden="1" customHeight="1" x14ac:dyDescent="0.3">
      <c r="B14" s="66"/>
      <c r="C14" s="67"/>
      <c r="D14" s="67"/>
      <c r="E14" s="67"/>
      <c r="F14" s="68"/>
      <c r="G14" s="69"/>
      <c r="H14" s="70"/>
      <c r="I14" s="69"/>
      <c r="J14" s="69"/>
      <c r="K14" s="69"/>
      <c r="L14" s="69"/>
      <c r="M14" s="71"/>
      <c r="N14" s="69"/>
      <c r="O14" s="72"/>
      <c r="P14" s="73"/>
      <c r="Q14" s="73"/>
      <c r="R14" s="73"/>
      <c r="S14" s="69"/>
      <c r="T14" s="69"/>
      <c r="U14" s="69"/>
      <c r="V14" s="69"/>
      <c r="W14" s="69"/>
      <c r="X14" s="69"/>
      <c r="Y14" s="69"/>
      <c r="Z14" s="71"/>
      <c r="AA14" s="66"/>
      <c r="AB14" s="6"/>
      <c r="AC14" s="6"/>
      <c r="AD14" s="10"/>
    </row>
    <row r="15" spans="1:30" ht="18.75" x14ac:dyDescent="0.3">
      <c r="A15" s="3" t="s">
        <v>8</v>
      </c>
      <c r="B15" s="58" t="str">
        <f>RIGHT(RTD("cqg.rtd",,"ContractData",$A$5&amp;A15,"LongDescription"),6)</f>
        <v>Sep 16</v>
      </c>
      <c r="C15" s="59"/>
      <c r="D15" s="59"/>
      <c r="E15" s="59"/>
      <c r="F15" s="60">
        <f>IF(B15="","",RTD("cqg.rtd",,"ContractData",$A$5&amp;A15,"ExpirationDate",,"D"))</f>
        <v>42627</v>
      </c>
      <c r="G15" s="61">
        <f t="shared" ca="1" si="2"/>
        <v>394</v>
      </c>
      <c r="H15" s="74"/>
      <c r="I15" s="61"/>
      <c r="J15" s="61">
        <f t="shared" si="7"/>
        <v>127</v>
      </c>
      <c r="K15" s="61">
        <f>RTD("cqg.rtd", ,"ContractData", $A$5&amp;A15, "T_CVol")</f>
        <v>127</v>
      </c>
      <c r="L15" s="61">
        <f xml:space="preserve"> RTD("cqg.rtd",,"StudyData", $A$5&amp;A15, "MA", "InputChoice=ContractVol,MAType=Sim,Period="&amp;$L$4&amp;"", "MA",,,"all",,,,"T")</f>
        <v>446.16666666999998</v>
      </c>
      <c r="M15" s="62">
        <f t="shared" si="8"/>
        <v>0</v>
      </c>
      <c r="N15" s="61">
        <f>RTD("cqg.rtd", ,"ContractData", $A$5&amp;A15, "Y_CVol")</f>
        <v>664</v>
      </c>
      <c r="O15" s="63">
        <f t="shared" si="3"/>
        <v>0.19126506024096385</v>
      </c>
      <c r="P15" s="89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>265</v>
      </c>
      <c r="Q15" s="89"/>
      <c r="R15" s="89"/>
      <c r="S15" s="61">
        <f t="shared" si="4"/>
        <v>4331</v>
      </c>
      <c r="T15" s="61">
        <f>IF(B15="","",RTD("cqg.rtd", ,"ContractData", $A$5&amp;A15, "COI"))</f>
        <v>4331</v>
      </c>
      <c r="U15" s="61">
        <f t="shared" si="5"/>
        <v>107</v>
      </c>
      <c r="V15" s="61">
        <f t="shared" si="6"/>
        <v>107</v>
      </c>
      <c r="W15" s="61">
        <f>IF(B15="","",RTD("cqg.rtd", ,"ContractData", $A$5&amp;A15, "P_OI"))</f>
        <v>4224</v>
      </c>
      <c r="X15" s="64">
        <f>IF(ISERROR(T15/W15),"",T15/W15)</f>
        <v>1.0253314393939394</v>
      </c>
      <c r="Y15" s="62">
        <f>IF(RTD("cqg.rtd",,"StudyData",$A$5&amp;A15,"Vol","VolType=Exchange,CoCType=Contract","Vol",$Y$4,"0","ALL",,,"TRUE","T")="",0,RTD("cqg.rtd",,"StudyData",$A$5&amp;A15,"Vol","VolType=Exchange,CoCType=Contract","Vol",$Y$4,"0","ALL",,,"TRUE","T"))</f>
        <v>5</v>
      </c>
      <c r="Z15" s="62">
        <f ca="1">IF(B15="","",RTD("cqg.rtd",,"StudyData","Vol("&amp;$A$5&amp;A15&amp;") when (LocalDay("&amp;$A$5&amp;A15&amp;")="&amp;$C$1&amp;" and LocalHour("&amp;$A$5&amp;A15&amp;")="&amp;$E$1&amp;" and LocalMinute("&amp;$A$5&amp;$A15&amp;")="&amp;$F$1&amp;")","Bar",,"Vol",$Y$4,"0"))</f>
        <v>6</v>
      </c>
      <c r="AA15" s="58" t="str">
        <f>B15</f>
        <v>Sep 16</v>
      </c>
      <c r="AB15" s="44"/>
      <c r="AC15" s="24"/>
      <c r="AD15" s="25"/>
    </row>
    <row r="16" spans="1:30" ht="18.75" x14ac:dyDescent="0.3">
      <c r="A16" s="3" t="s">
        <v>9</v>
      </c>
      <c r="B16" s="58" t="str">
        <f>RIGHT(RTD("cqg.rtd",,"ContractData",$A$5&amp;A16,"LongDescription"),6)</f>
        <v>Oct 16</v>
      </c>
      <c r="C16" s="59"/>
      <c r="D16" s="59"/>
      <c r="E16" s="59"/>
      <c r="F16" s="60">
        <f>IF(B16="","",RTD("cqg.rtd",,"ContractData",$A$5&amp;A16,"ExpirationDate",,"D"))</f>
        <v>42657</v>
      </c>
      <c r="G16" s="61">
        <f t="shared" ca="1" si="2"/>
        <v>424</v>
      </c>
      <c r="H16" s="74"/>
      <c r="I16" s="61"/>
      <c r="J16" s="61">
        <f t="shared" si="7"/>
        <v>34</v>
      </c>
      <c r="K16" s="61">
        <f>RTD("cqg.rtd", ,"ContractData", $A$5&amp;A16, "T_CVol")</f>
        <v>34</v>
      </c>
      <c r="L16" s="61">
        <f xml:space="preserve"> RTD("cqg.rtd",,"StudyData", $A$5&amp;A16, "MA", "InputChoice=ContractVol,MAType=Sim,Period="&amp;$L$4&amp;"", "MA",,,"all",,,,"T")</f>
        <v>227.5</v>
      </c>
      <c r="M16" s="62">
        <f t="shared" si="8"/>
        <v>0</v>
      </c>
      <c r="N16" s="61">
        <f>RTD("cqg.rtd", ,"ContractData", $A$5&amp;A16, "Y_CVol")</f>
        <v>219</v>
      </c>
      <c r="O16" s="63">
        <f t="shared" si="3"/>
        <v>0.15525114155251141</v>
      </c>
      <c r="P16" s="89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129</v>
      </c>
      <c r="Q16" s="89"/>
      <c r="R16" s="89"/>
      <c r="S16" s="61">
        <f t="shared" si="4"/>
        <v>3481</v>
      </c>
      <c r="T16" s="61">
        <f>IF(B16="","",RTD("cqg.rtd", ,"ContractData", $A$5&amp;A16, "COI"))</f>
        <v>3481</v>
      </c>
      <c r="U16" s="61">
        <f t="shared" si="5"/>
        <v>30</v>
      </c>
      <c r="V16" s="61">
        <f t="shared" si="6"/>
        <v>30</v>
      </c>
      <c r="W16" s="61">
        <f>IF(B16="","",RTD("cqg.rtd", ,"ContractData", $A$5&amp;A16, "P_OI"))</f>
        <v>3451</v>
      </c>
      <c r="X16" s="64">
        <f>IF(ISERROR(T16/W16),"",T16/W16)</f>
        <v>1.0086931324253841</v>
      </c>
      <c r="Y16" s="62">
        <f>IF(RTD("cqg.rtd",,"StudyData",$A$5&amp;A16,"Vol","VolType=Exchange,CoCType=Contract","Vol",$Y$4,"0","ALL",,,"TRUE","T")="",0,RTD("cqg.rtd",,"StudyData",$A$5&amp;A16,"Vol","VolType=Exchange,CoCType=Contract","Vol",$Y$4,"0","ALL",,,"TRUE","T"))</f>
        <v>1</v>
      </c>
      <c r="Z16" s="62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14</v>
      </c>
      <c r="AA16" s="58" t="str">
        <f>B16</f>
        <v>Oct 16</v>
      </c>
      <c r="AB16" s="44"/>
      <c r="AC16" s="24"/>
      <c r="AD16" s="25"/>
    </row>
    <row r="17" spans="1:30" ht="18.75" x14ac:dyDescent="0.3">
      <c r="A17" s="3" t="s">
        <v>10</v>
      </c>
      <c r="B17" s="58" t="str">
        <f>RIGHT(RTD("cqg.rtd",,"ContractData",$A$5&amp;A17,"LongDescription"),6)</f>
        <v>Dec 16</v>
      </c>
      <c r="C17" s="59"/>
      <c r="D17" s="59"/>
      <c r="E17" s="59"/>
      <c r="F17" s="60">
        <f>IF(B17="","",RTD("cqg.rtd",,"ContractData",$A$5&amp;A17,"ExpirationDate",,"D"))</f>
        <v>42718</v>
      </c>
      <c r="G17" s="61">
        <f t="shared" ca="1" si="2"/>
        <v>485</v>
      </c>
      <c r="H17" s="74"/>
      <c r="I17" s="61"/>
      <c r="J17" s="61">
        <f t="shared" si="7"/>
        <v>308</v>
      </c>
      <c r="K17" s="61">
        <f>RTD("cqg.rtd", ,"ContractData", $A$5&amp;A17, "T_CVol")</f>
        <v>308</v>
      </c>
      <c r="L17" s="61">
        <f xml:space="preserve"> RTD("cqg.rtd",,"StudyData", $A$5&amp;A17, "MA", "InputChoice=ContractVol,MAType=Sim,Period="&amp;$L$4&amp;"", "MA",,,"all",,,,"T")</f>
        <v>809.41666667000004</v>
      </c>
      <c r="M17" s="62">
        <f t="shared" si="8"/>
        <v>0</v>
      </c>
      <c r="N17" s="61">
        <f>RTD("cqg.rtd", ,"ContractData", $A$5&amp;A17, "Y_CVol")</f>
        <v>1265</v>
      </c>
      <c r="O17" s="63">
        <f t="shared" si="3"/>
        <v>0.24347826086956523</v>
      </c>
      <c r="P17" s="89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610</v>
      </c>
      <c r="Q17" s="89"/>
      <c r="R17" s="89"/>
      <c r="S17" s="61">
        <f t="shared" si="4"/>
        <v>7822</v>
      </c>
      <c r="T17" s="61">
        <f>IF(B17="","",RTD("cqg.rtd", ,"ContractData", $A$5&amp;A17, "COI"))</f>
        <v>7822</v>
      </c>
      <c r="U17" s="61">
        <f t="shared" si="5"/>
        <v>334</v>
      </c>
      <c r="V17" s="61">
        <f t="shared" si="6"/>
        <v>334</v>
      </c>
      <c r="W17" s="61">
        <f>IF(B17="","",RTD("cqg.rtd", ,"ContractData", $A$5&amp;A17, "P_OI"))</f>
        <v>7488</v>
      </c>
      <c r="X17" s="64">
        <f>IF(ISERROR(T17/W17),"",T17/W17)</f>
        <v>1.0446047008547008</v>
      </c>
      <c r="Y17" s="62">
        <f>IF(RTD("cqg.rtd",,"StudyData",$A$5&amp;A17,"Vol","VolType=Exchange,CoCType=Contract","Vol",$Y$4,"0","ALL",,,"TRUE","T")="",0,RTD("cqg.rtd",,"StudyData",$A$5&amp;A17,"Vol","VolType=Exchange,CoCType=Contract","Vol",$Y$4,"0","ALL",,,"TRUE","T"))</f>
        <v>1</v>
      </c>
      <c r="Z17" s="62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27</v>
      </c>
      <c r="AA17" s="58" t="str">
        <f>B17</f>
        <v>Dec 16</v>
      </c>
      <c r="AB17" s="44"/>
      <c r="AC17" s="24"/>
      <c r="AD17" s="25"/>
    </row>
    <row r="18" spans="1:30" ht="18.75" x14ac:dyDescent="0.3">
      <c r="A18" s="3" t="s">
        <v>11</v>
      </c>
      <c r="B18" s="58" t="str">
        <f>RIGHT(RTD("cqg.rtd",,"ContractData",$A$5&amp;A18,"LongDescription"),6)</f>
        <v>Jan 17</v>
      </c>
      <c r="C18" s="59"/>
      <c r="D18" s="59"/>
      <c r="E18" s="59"/>
      <c r="F18" s="60">
        <f>IF(B18="","",RTD("cqg.rtd",,"ContractData",$A$5&amp;A18,"ExpirationDate",,"D"))</f>
        <v>42748</v>
      </c>
      <c r="G18" s="61">
        <f t="shared" ca="1" si="2"/>
        <v>515</v>
      </c>
      <c r="H18" s="74"/>
      <c r="I18" s="61"/>
      <c r="J18" s="61">
        <f t="shared" si="7"/>
        <v>0</v>
      </c>
      <c r="K18" s="61">
        <f>RTD("cqg.rtd", ,"ContractData", $A$5&amp;A18, "T_CVol")</f>
        <v>0</v>
      </c>
      <c r="L18" s="61">
        <f xml:space="preserve"> RTD("cqg.rtd",,"StudyData", $A$5&amp;A18, "MA", "InputChoice=ContractVol,MAType=Sim,Period="&amp;$L$4&amp;"", "MA",,,"all",,,,"T")</f>
        <v>15.75</v>
      </c>
      <c r="M18" s="62">
        <f t="shared" si="8"/>
        <v>0</v>
      </c>
      <c r="N18" s="61">
        <f>RTD("cqg.rtd", ,"ContractData", $A$5&amp;A18, "Y_CVol")</f>
        <v>9</v>
      </c>
      <c r="O18" s="63">
        <f t="shared" si="3"/>
        <v>0</v>
      </c>
      <c r="P18" s="89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25</v>
      </c>
      <c r="Q18" s="89"/>
      <c r="R18" s="89"/>
      <c r="S18" s="61">
        <f t="shared" si="4"/>
        <v>468</v>
      </c>
      <c r="T18" s="61">
        <f>IF(B18="","",RTD("cqg.rtd", ,"ContractData", $A$5&amp;A18, "COI"))</f>
        <v>468</v>
      </c>
      <c r="U18" s="61">
        <f t="shared" si="5"/>
        <v>0</v>
      </c>
      <c r="V18" s="61">
        <f t="shared" si="6"/>
        <v>0</v>
      </c>
      <c r="W18" s="61">
        <f>IF(B18="","",RTD("cqg.rtd", ,"ContractData", $A$5&amp;A18, "P_OI"))</f>
        <v>468</v>
      </c>
      <c r="X18" s="64">
        <f>IF(ISERROR(T18/W18),"",T18/W18)</f>
        <v>1</v>
      </c>
      <c r="Y18" s="62">
        <f>IF(RTD("cqg.rtd",,"StudyData",$A$5&amp;A18,"Vol","VolType=Exchange,CoCType=Contract","Vol",$Y$4,"0","ALL",,,"TRUE","T")="",0,RTD("cqg.rtd",,"StudyData",$A$5&amp;A18,"Vol","VolType=Exchange,CoCType=Contract","Vol",$Y$4,"0","ALL",,,"TRUE","T"))</f>
        <v>0</v>
      </c>
      <c r="Z18" s="62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0</v>
      </c>
      <c r="AA18" s="58" t="str">
        <f>B18</f>
        <v>Jan 17</v>
      </c>
      <c r="AB18" s="44"/>
      <c r="AC18" s="24"/>
      <c r="AD18" s="25"/>
    </row>
    <row r="19" spans="1:30" ht="8.1" hidden="1" customHeight="1" x14ac:dyDescent="0.3">
      <c r="B19" s="66"/>
      <c r="C19" s="67"/>
      <c r="D19" s="67"/>
      <c r="E19" s="67"/>
      <c r="F19" s="68"/>
      <c r="G19" s="69"/>
      <c r="H19" s="70"/>
      <c r="I19" s="69"/>
      <c r="J19" s="69"/>
      <c r="K19" s="69"/>
      <c r="L19" s="69"/>
      <c r="M19" s="71"/>
      <c r="N19" s="69"/>
      <c r="O19" s="72"/>
      <c r="P19" s="73"/>
      <c r="Q19" s="73"/>
      <c r="R19" s="73"/>
      <c r="S19" s="69"/>
      <c r="T19" s="69"/>
      <c r="U19" s="69"/>
      <c r="V19" s="69"/>
      <c r="W19" s="69"/>
      <c r="X19" s="69"/>
      <c r="Y19" s="69"/>
      <c r="Z19" s="71"/>
      <c r="AA19" s="66"/>
      <c r="AB19" s="6"/>
      <c r="AC19" s="6"/>
      <c r="AD19" s="10"/>
    </row>
    <row r="20" spans="1:30" ht="18.75" x14ac:dyDescent="0.3">
      <c r="A20" s="3" t="s">
        <v>12</v>
      </c>
      <c r="B20" s="58" t="str">
        <f>RIGHT(RTD("cqg.rtd",,"ContractData",$A$5&amp;A20,"LongDescription"),6)</f>
        <v>Mar 17</v>
      </c>
      <c r="C20" s="59"/>
      <c r="D20" s="59"/>
      <c r="E20" s="59"/>
      <c r="F20" s="60">
        <f>IF(B20="","",RTD("cqg.rtd",,"ContractData",$A$5&amp;A20,"ExpirationDate",,"D"))</f>
        <v>42808</v>
      </c>
      <c r="G20" s="61">
        <f t="shared" ca="1" si="2"/>
        <v>575</v>
      </c>
      <c r="H20" s="74"/>
      <c r="I20" s="61"/>
      <c r="J20" s="61">
        <f t="shared" si="7"/>
        <v>10</v>
      </c>
      <c r="K20" s="61">
        <f>RTD("cqg.rtd", ,"ContractData", $A$5&amp;A20, "T_CVol")</f>
        <v>10</v>
      </c>
      <c r="L20" s="61">
        <f xml:space="preserve"> RTD("cqg.rtd",,"StudyData", $A$5&amp;A20, "MA", "InputChoice=ContractVol,MAType=Sim,Period="&amp;$L$4&amp;"", "MA",,,"all",,,,"T")</f>
        <v>27.416666670000001</v>
      </c>
      <c r="M20" s="62">
        <f t="shared" si="8"/>
        <v>0</v>
      </c>
      <c r="N20" s="61">
        <f>RTD("cqg.rtd", ,"ContractData", $A$5&amp;A20, "Y_CVol")</f>
        <v>2</v>
      </c>
      <c r="O20" s="63">
        <f t="shared" si="3"/>
        <v>5</v>
      </c>
      <c r="P20" s="89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>31</v>
      </c>
      <c r="Q20" s="89"/>
      <c r="R20" s="89"/>
      <c r="S20" s="61">
        <f t="shared" si="4"/>
        <v>435</v>
      </c>
      <c r="T20" s="61">
        <f>IF(B20="","",RTD("cqg.rtd", ,"ContractData", $A$5&amp;A20, "COI"))</f>
        <v>435</v>
      </c>
      <c r="U20" s="61">
        <f t="shared" si="5"/>
        <v>0</v>
      </c>
      <c r="V20" s="61">
        <f t="shared" si="6"/>
        <v>0</v>
      </c>
      <c r="W20" s="61">
        <f>IF(B20="","",RTD("cqg.rtd", ,"ContractData", $A$5&amp;A20, "P_OI"))</f>
        <v>435</v>
      </c>
      <c r="X20" s="64">
        <f>IF(ISERROR(T20/W20),"",T20/W20)</f>
        <v>1</v>
      </c>
      <c r="Y20" s="62">
        <f>IF(RTD("cqg.rtd",,"StudyData",$A$5&amp;A20,"Vol","VolType=Exchange,CoCType=Contract","Vol",$Y$4,"0","ALL",,,"TRUE","T")="",0,RTD("cqg.rtd",,"StudyData",$A$5&amp;A20,"Vol","VolType=Exchange,CoCType=Contract","Vol",$Y$4,"0","ALL",,,"TRUE","T"))</f>
        <v>0</v>
      </c>
      <c r="Z20" s="62">
        <f ca="1">IF(B20="","",RTD("cqg.rtd",,"StudyData","Vol("&amp;$A$5&amp;A20&amp;") when (LocalDay("&amp;$A$5&amp;A20&amp;")="&amp;$C$1&amp;" and LocalHour("&amp;$A$5&amp;A20&amp;")="&amp;$E$1&amp;" and LocalMinute("&amp;$A$5&amp;$A20&amp;")="&amp;$F$1&amp;")","Bar",,"Vol",$Y$4,"0"))</f>
        <v>0</v>
      </c>
      <c r="AA20" s="58" t="str">
        <f>B20</f>
        <v>Mar 17</v>
      </c>
      <c r="AB20" s="45"/>
      <c r="AC20" s="26"/>
      <c r="AD20" s="27"/>
    </row>
    <row r="21" spans="1:30" ht="18.75" x14ac:dyDescent="0.3">
      <c r="A21" s="3" t="s">
        <v>13</v>
      </c>
      <c r="B21" s="58" t="str">
        <f>RIGHT(RTD("cqg.rtd",,"ContractData",$A$5&amp;A21,"LongDescription"),6)</f>
        <v>May 17</v>
      </c>
      <c r="C21" s="59"/>
      <c r="D21" s="59"/>
      <c r="E21" s="59"/>
      <c r="F21" s="60">
        <f>IF(B21="","",RTD("cqg.rtd",,"ContractData",$A$5&amp;A21,"ExpirationDate",,"D"))</f>
        <v>42867</v>
      </c>
      <c r="G21" s="61">
        <f t="shared" ca="1" si="2"/>
        <v>634</v>
      </c>
      <c r="H21" s="74"/>
      <c r="I21" s="61"/>
      <c r="J21" s="61">
        <f t="shared" si="7"/>
        <v>10</v>
      </c>
      <c r="K21" s="61">
        <f>RTD("cqg.rtd", ,"ContractData", $A$5&amp;A21, "T_CVol")</f>
        <v>10</v>
      </c>
      <c r="L21" s="61">
        <f xml:space="preserve"> RTD("cqg.rtd",,"StudyData", $A$5&amp;A21, "MA", "InputChoice=ContractVol,MAType=Sim,Period="&amp;$L$4&amp;"", "MA",,,"all",,,,"T")</f>
        <v>2.9166666700000001</v>
      </c>
      <c r="M21" s="62">
        <f t="shared" si="8"/>
        <v>1</v>
      </c>
      <c r="N21" s="61">
        <f>RTD("cqg.rtd", ,"ContractData", $A$5&amp;A21, "Y_CVol")</f>
        <v>3</v>
      </c>
      <c r="O21" s="63">
        <f t="shared" si="3"/>
        <v>3.3333333333333335</v>
      </c>
      <c r="P21" s="89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1</v>
      </c>
      <c r="Q21" s="89"/>
      <c r="R21" s="89"/>
      <c r="S21" s="61">
        <f t="shared" si="4"/>
        <v>80</v>
      </c>
      <c r="T21" s="61">
        <f>IF(B21="","",RTD("cqg.rtd", ,"ContractData", $A$5&amp;A21, "COI"))</f>
        <v>80</v>
      </c>
      <c r="U21" s="61">
        <f t="shared" si="5"/>
        <v>2</v>
      </c>
      <c r="V21" s="61">
        <f t="shared" si="6"/>
        <v>2</v>
      </c>
      <c r="W21" s="61">
        <f>IF(B21="","",RTD("cqg.rtd", ,"ContractData", $A$5&amp;A21, "P_OI"))</f>
        <v>78</v>
      </c>
      <c r="X21" s="64">
        <f>IF(ISERROR(T21/W21),"",T21/W21)</f>
        <v>1.0256410256410255</v>
      </c>
      <c r="Y21" s="62">
        <f>IF(RTD("cqg.rtd",,"StudyData",$A$5&amp;A21,"Vol","VolType=Exchange,CoCType=Contract","Vol",$Y$4,"0","ALL",,,"TRUE","T")="",0,RTD("cqg.rtd",,"StudyData",$A$5&amp;A21,"Vol","VolType=Exchange,CoCType=Contract","Vol",$Y$4,"0","ALL",,,"TRUE","T"))</f>
        <v>0</v>
      </c>
      <c r="Z21" s="62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0</v>
      </c>
      <c r="AA21" s="58" t="str">
        <f>B21</f>
        <v>May 17</v>
      </c>
      <c r="AB21" s="45"/>
      <c r="AC21" s="26"/>
      <c r="AD21" s="27"/>
    </row>
    <row r="22" spans="1:30" ht="18.75" x14ac:dyDescent="0.3">
      <c r="A22" s="3" t="s">
        <v>14</v>
      </c>
      <c r="B22" s="58" t="str">
        <f>RIGHT(RTD("cqg.rtd",,"ContractData",$A$5&amp;A22,"LongDescription"),6)</f>
        <v>Jul 17</v>
      </c>
      <c r="C22" s="59"/>
      <c r="D22" s="59"/>
      <c r="E22" s="59"/>
      <c r="F22" s="60">
        <f>IF(B22="","",RTD("cqg.rtd",,"ContractData",$A$5&amp;A22,"ExpirationDate",,"D"))</f>
        <v>42930</v>
      </c>
      <c r="G22" s="61">
        <f t="shared" ca="1" si="2"/>
        <v>697</v>
      </c>
      <c r="H22" s="74"/>
      <c r="I22" s="61"/>
      <c r="J22" s="61">
        <f t="shared" si="7"/>
        <v>0</v>
      </c>
      <c r="K22" s="61">
        <f>RTD("cqg.rtd", ,"ContractData", $A$5&amp;A22, "T_CVol")</f>
        <v>0</v>
      </c>
      <c r="L22" s="61">
        <f xml:space="preserve"> RTD("cqg.rtd",,"StudyData", $A$5&amp;A22, "MA", "InputChoice=ContractVol,MAType=Sim,Period="&amp;$L$4&amp;"", "MA",,,"all",,,,"T")</f>
        <v>2.0833333299999999</v>
      </c>
      <c r="M22" s="62">
        <f t="shared" si="8"/>
        <v>0</v>
      </c>
      <c r="N22" s="61">
        <f>RTD("cqg.rtd", ,"ContractData", $A$5&amp;A22, "Y_CVol")</f>
        <v>3</v>
      </c>
      <c r="O22" s="63">
        <f t="shared" si="3"/>
        <v>0</v>
      </c>
      <c r="P22" s="89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>2</v>
      </c>
      <c r="Q22" s="89"/>
      <c r="R22" s="89"/>
      <c r="S22" s="61">
        <f t="shared" si="4"/>
        <v>2</v>
      </c>
      <c r="T22" s="61">
        <f>IF(B22="","",RTD("cqg.rtd", ,"ContractData", $A$5&amp;A22, "COI"))</f>
        <v>2</v>
      </c>
      <c r="U22" s="61">
        <f t="shared" si="5"/>
        <v>1</v>
      </c>
      <c r="V22" s="61">
        <f t="shared" si="6"/>
        <v>1</v>
      </c>
      <c r="W22" s="61">
        <f>IF(B22="","",RTD("cqg.rtd", ,"ContractData", $A$5&amp;A22, "P_OI"))</f>
        <v>1</v>
      </c>
      <c r="X22" s="64">
        <f>IF(ISERROR(T22/W22),"",T22/W22)</f>
        <v>2</v>
      </c>
      <c r="Y22" s="62">
        <f>IF(RTD("cqg.rtd",,"StudyData",$A$5&amp;A22,"Vol","VolType=Exchange,CoCType=Contract","Vol",$Y$4,"0","ALL",,,"TRUE","T")="",0,RTD("cqg.rtd",,"StudyData",$A$5&amp;A22,"Vol","VolType=Exchange,CoCType=Contract","Vol",$Y$4,"0","ALL",,,"TRUE","T"))</f>
        <v>0</v>
      </c>
      <c r="Z22" s="62">
        <f ca="1">IF(B22="","",RTD("cqg.rtd",,"StudyData","Vol("&amp;$A$5&amp;A22&amp;") when (LocalDay("&amp;$A$5&amp;A22&amp;")="&amp;$C$1&amp;" and LocalHour("&amp;$A$5&amp;A22&amp;")="&amp;$E$1&amp;" and LocalMinute("&amp;$A$5&amp;$A22&amp;")="&amp;$F$1&amp;")","Bar",,"Vol",$Y$4,"0"))</f>
        <v>0</v>
      </c>
      <c r="AA22" s="58" t="str">
        <f>B22</f>
        <v>Jul 17</v>
      </c>
      <c r="AB22" s="45"/>
      <c r="AC22" s="26"/>
      <c r="AD22" s="27"/>
    </row>
    <row r="23" spans="1:30" ht="18.75" x14ac:dyDescent="0.3">
      <c r="A23" s="3" t="s">
        <v>15</v>
      </c>
      <c r="B23" s="58" t="str">
        <f>RIGHT(RTD("cqg.rtd",,"ContractData",$A$5&amp;A23,"LongDescription"),6)</f>
        <v>Aug 17</v>
      </c>
      <c r="C23" s="59"/>
      <c r="D23" s="59"/>
      <c r="E23" s="59"/>
      <c r="F23" s="60">
        <f>IF(B23="","",RTD("cqg.rtd",,"ContractData",$A$5&amp;A23,"ExpirationDate",,"D"))</f>
        <v>42961</v>
      </c>
      <c r="G23" s="61">
        <f t="shared" ca="1" si="2"/>
        <v>728</v>
      </c>
      <c r="H23" s="74"/>
      <c r="I23" s="61"/>
      <c r="J23" s="61">
        <f t="shared" si="7"/>
        <v>0</v>
      </c>
      <c r="K23" s="61">
        <f>RTD("cqg.rtd", ,"ContractData", $A$5&amp;A23, "T_CVol")</f>
        <v>0</v>
      </c>
      <c r="L23" s="61" t="str">
        <f xml:space="preserve"> RTD("cqg.rtd",,"StudyData", $A$5&amp;A23, "MA", "InputChoice=ContractVol,MAType=Sim,Period="&amp;$L$4&amp;"", "MA",,,"all",,,,"T")</f>
        <v/>
      </c>
      <c r="M23" s="62">
        <f t="shared" si="8"/>
        <v>0</v>
      </c>
      <c r="N23" s="61">
        <f>RTD("cqg.rtd", ,"ContractData", $A$5&amp;A23, "Y_CVol")</f>
        <v>2</v>
      </c>
      <c r="O23" s="63">
        <f t="shared" si="3"/>
        <v>0</v>
      </c>
      <c r="P23" s="89" t="str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/>
      </c>
      <c r="Q23" s="89"/>
      <c r="R23" s="89"/>
      <c r="S23" s="61">
        <f t="shared" si="4"/>
        <v>0</v>
      </c>
      <c r="T23" s="61">
        <f>IF(B23="","",RTD("cqg.rtd", ,"ContractData", $A$5&amp;A23, "COI"))</f>
        <v>0</v>
      </c>
      <c r="U23" s="61">
        <f t="shared" si="5"/>
        <v>0</v>
      </c>
      <c r="V23" s="61">
        <f t="shared" si="6"/>
        <v>0</v>
      </c>
      <c r="W23" s="61">
        <f>IF(B23="","",RTD("cqg.rtd", ,"ContractData", $A$5&amp;A23, "P_OI"))</f>
        <v>0</v>
      </c>
      <c r="X23" s="64" t="str">
        <f>IF(ISERROR(T23/W23),"",T23/W23)</f>
        <v/>
      </c>
      <c r="Y23" s="62">
        <f>IF(RTD("cqg.rtd",,"StudyData",$A$5&amp;A23,"Vol","VolType=Exchange,CoCType=Contract","Vol",$Y$4,"0","ALL",,,"TRUE","T")="",0,RTD("cqg.rtd",,"StudyData",$A$5&amp;A23,"Vol","VolType=Exchange,CoCType=Contract","Vol",$Y$4,"0","ALL",,,"TRUE","T"))</f>
        <v>0</v>
      </c>
      <c r="Z23" s="62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0</v>
      </c>
      <c r="AA23" s="58" t="str">
        <f>B23</f>
        <v>Aug 17</v>
      </c>
      <c r="AB23" s="45"/>
      <c r="AC23" s="26"/>
      <c r="AD23" s="27"/>
    </row>
    <row r="24" spans="1:30" ht="8.1" hidden="1" customHeight="1" x14ac:dyDescent="0.3">
      <c r="B24" s="66"/>
      <c r="C24" s="67"/>
      <c r="D24" s="67"/>
      <c r="E24" s="67"/>
      <c r="F24" s="68"/>
      <c r="G24" s="69"/>
      <c r="H24" s="70"/>
      <c r="I24" s="69"/>
      <c r="J24" s="69"/>
      <c r="K24" s="69"/>
      <c r="L24" s="69"/>
      <c r="M24" s="71"/>
      <c r="N24" s="69"/>
      <c r="O24" s="72"/>
      <c r="P24" s="73"/>
      <c r="Q24" s="73"/>
      <c r="R24" s="73"/>
      <c r="S24" s="69"/>
      <c r="T24" s="69"/>
      <c r="U24" s="69"/>
      <c r="V24" s="69"/>
      <c r="W24" s="69"/>
      <c r="X24" s="69"/>
      <c r="Y24" s="69"/>
      <c r="Z24" s="71"/>
      <c r="AA24" s="66"/>
      <c r="AB24" s="6"/>
      <c r="AC24" s="6"/>
      <c r="AD24" s="10"/>
    </row>
    <row r="25" spans="1:30" ht="18.75" x14ac:dyDescent="0.3">
      <c r="A25" s="3" t="s">
        <v>16</v>
      </c>
      <c r="B25" s="58" t="str">
        <f>RIGHT(RTD("cqg.rtd",,"ContractData",$A$5&amp;A25,"LongDescription"),6)</f>
        <v>Sep 17</v>
      </c>
      <c r="C25" s="59"/>
      <c r="D25" s="59"/>
      <c r="E25" s="59"/>
      <c r="F25" s="60">
        <f>IF(B25="","",RTD("cqg.rtd",,"ContractData",$A$5&amp;A25,"ExpirationDate",,"D"))</f>
        <v>42992</v>
      </c>
      <c r="G25" s="61">
        <f t="shared" ca="1" si="2"/>
        <v>759</v>
      </c>
      <c r="H25" s="74"/>
      <c r="I25" s="61"/>
      <c r="J25" s="61">
        <f t="shared" si="7"/>
        <v>0</v>
      </c>
      <c r="K25" s="61">
        <f>RTD("cqg.rtd", ,"ContractData", $A$5&amp;A25, "T_CVol")</f>
        <v>0</v>
      </c>
      <c r="L25" s="61">
        <f xml:space="preserve"> RTD("cqg.rtd",,"StudyData", $A$5&amp;A25, "MA", "InputChoice=ContractVol,MAType=Sim,Period="&amp;$L$4&amp;"", "MA",,,"all",,,,"T")</f>
        <v>2</v>
      </c>
      <c r="M25" s="62">
        <f t="shared" si="8"/>
        <v>0</v>
      </c>
      <c r="N25" s="61">
        <f>RTD("cqg.rtd", ,"ContractData", $A$5&amp;A25, "Y_CVol")</f>
        <v>2</v>
      </c>
      <c r="O25" s="63">
        <f t="shared" si="3"/>
        <v>0</v>
      </c>
      <c r="P25" s="89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>2</v>
      </c>
      <c r="Q25" s="89"/>
      <c r="R25" s="89"/>
      <c r="S25" s="61">
        <f t="shared" si="4"/>
        <v>0</v>
      </c>
      <c r="T25" s="61">
        <f>IF(B25="","",RTD("cqg.rtd", ,"ContractData", $A$5&amp;A25, "COI"))</f>
        <v>0</v>
      </c>
      <c r="U25" s="61">
        <f t="shared" si="5"/>
        <v>0</v>
      </c>
      <c r="V25" s="61">
        <f t="shared" si="6"/>
        <v>0</v>
      </c>
      <c r="W25" s="61">
        <f>IF(B25="","",RTD("cqg.rtd", ,"ContractData", $A$5&amp;A25, "P_OI"))</f>
        <v>0</v>
      </c>
      <c r="X25" s="64" t="str">
        <f>IF(ISERROR(T25/W25),"",T25/W25)</f>
        <v/>
      </c>
      <c r="Y25" s="62">
        <f>IF(RTD("cqg.rtd",,"StudyData",$A$5&amp;A25,"Vol","VolType=Exchange,CoCType=Contract","Vol",$Y$4,"0","ALL",,,"TRUE","T")="",0,RTD("cqg.rtd",,"StudyData",$A$5&amp;A25,"Vol","VolType=Exchange,CoCType=Contract","Vol",$Y$4,"0","ALL",,,"TRUE","T"))</f>
        <v>0</v>
      </c>
      <c r="Z25" s="62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LocalMinute("&amp;$A$5&amp;$A25&amp;")="&amp;$F$1&amp;")","Bar",,"Vol",$Y$4,"0"))</f>
        <v>0</v>
      </c>
      <c r="AA25" s="58" t="str">
        <f>B25</f>
        <v>Sep 17</v>
      </c>
      <c r="AB25" s="46"/>
      <c r="AC25" s="28"/>
      <c r="AD25" s="29"/>
    </row>
    <row r="26" spans="1:30" ht="18.75" x14ac:dyDescent="0.3">
      <c r="A26" s="3" t="s">
        <v>17</v>
      </c>
      <c r="B26" s="58" t="str">
        <f>RIGHT(RTD("cqg.rtd",,"ContractData",$A$5&amp;A26,"LongDescription"),6)</f>
        <v>Oct 17</v>
      </c>
      <c r="C26" s="59"/>
      <c r="D26" s="59"/>
      <c r="E26" s="59"/>
      <c r="F26" s="60">
        <f>IF(B26="","",RTD("cqg.rtd",,"ContractData",$A$5&amp;A26,"ExpirationDate",,"D"))</f>
        <v>43021</v>
      </c>
      <c r="G26" s="61">
        <f t="shared" ca="1" si="2"/>
        <v>788</v>
      </c>
      <c r="H26" s="74"/>
      <c r="I26" s="61"/>
      <c r="J26" s="61">
        <f t="shared" si="7"/>
        <v>0</v>
      </c>
      <c r="K26" s="61">
        <f>RTD("cqg.rtd", ,"ContractData", $A$5&amp;A26, "T_CVol")</f>
        <v>0</v>
      </c>
      <c r="L26" s="61" t="str">
        <f xml:space="preserve"> RTD("cqg.rtd",,"StudyData", $A$5&amp;A26, "MA", "InputChoice=ContractVol,MAType=Sim,Period="&amp;$L$4&amp;"", "MA",,,"all",,,,"T")</f>
        <v/>
      </c>
      <c r="M26" s="62">
        <f t="shared" si="8"/>
        <v>0</v>
      </c>
      <c r="N26" s="61">
        <f>RTD("cqg.rtd", ,"ContractData", $A$5&amp;A26, "Y_CVol")</f>
        <v>2</v>
      </c>
      <c r="O26" s="63">
        <f t="shared" si="3"/>
        <v>0</v>
      </c>
      <c r="P26" s="89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89"/>
      <c r="R26" s="89"/>
      <c r="S26" s="61">
        <f t="shared" si="4"/>
        <v>1</v>
      </c>
      <c r="T26" s="61">
        <f>IF(B26="","",RTD("cqg.rtd", ,"ContractData", $A$5&amp;A26, "COI"))</f>
        <v>1</v>
      </c>
      <c r="U26" s="61">
        <f t="shared" si="5"/>
        <v>1</v>
      </c>
      <c r="V26" s="61">
        <f t="shared" si="6"/>
        <v>1</v>
      </c>
      <c r="W26" s="61">
        <f>IF(B26="","",RTD("cqg.rtd", ,"ContractData", $A$5&amp;A26, "P_OI"))</f>
        <v>0</v>
      </c>
      <c r="X26" s="64" t="str">
        <f>IF(ISERROR(T26/W26),"",T26/W26)</f>
        <v/>
      </c>
      <c r="Y26" s="62">
        <f>IF(RTD("cqg.rtd",,"StudyData",$A$5&amp;A26,"Vol","VolType=Exchange,CoCType=Contract","Vol",$Y$4,"0","ALL",,,"TRUE","T")="",0,RTD("cqg.rtd",,"StudyData",$A$5&amp;A26,"Vol","VolType=Exchange,CoCType=Contract","Vol",$Y$4,"0","ALL",,,"TRUE","T"))</f>
        <v>0</v>
      </c>
      <c r="Z26" s="62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>0</v>
      </c>
      <c r="AA26" s="58" t="str">
        <f>B26</f>
        <v>Oct 17</v>
      </c>
      <c r="AB26" s="46"/>
      <c r="AC26" s="28"/>
      <c r="AD26" s="29"/>
    </row>
    <row r="27" spans="1:30" ht="18.75" x14ac:dyDescent="0.3">
      <c r="A27" s="3" t="s">
        <v>18</v>
      </c>
      <c r="B27" s="58" t="str">
        <f>RIGHT(RTD("cqg.rtd",,"ContractData",$A$5&amp;A27,"LongDescription"),6)</f>
        <v>Dec 17</v>
      </c>
      <c r="C27" s="59"/>
      <c r="D27" s="59"/>
      <c r="E27" s="59"/>
      <c r="F27" s="60">
        <f>IF(B27="","",RTD("cqg.rtd",,"ContractData",$A$5&amp;A27,"ExpirationDate",,"D"))</f>
        <v>43083</v>
      </c>
      <c r="G27" s="61">
        <f t="shared" ca="1" si="2"/>
        <v>850</v>
      </c>
      <c r="H27" s="74"/>
      <c r="I27" s="61"/>
      <c r="J27" s="61">
        <f t="shared" si="7"/>
        <v>10</v>
      </c>
      <c r="K27" s="61">
        <f>RTD("cqg.rtd", ,"ContractData", $A$5&amp;A27, "T_CVol")</f>
        <v>10</v>
      </c>
      <c r="L27" s="61">
        <f xml:space="preserve"> RTD("cqg.rtd",,"StudyData", $A$5&amp;A27, "MA", "InputChoice=ContractVol,MAType=Sim,Period="&amp;$L$4&amp;"", "MA",,,"all",,,,"T")</f>
        <v>8.6666666699999997</v>
      </c>
      <c r="M27" s="62">
        <f t="shared" si="8"/>
        <v>1</v>
      </c>
      <c r="N27" s="61">
        <f>RTD("cqg.rtd", ,"ContractData", $A$5&amp;A27, "Y_CVol")</f>
        <v>44</v>
      </c>
      <c r="O27" s="63">
        <f t="shared" si="3"/>
        <v>0.22727272727272727</v>
      </c>
      <c r="P27" s="89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5</v>
      </c>
      <c r="Q27" s="89"/>
      <c r="R27" s="89"/>
      <c r="S27" s="61">
        <f t="shared" si="4"/>
        <v>137</v>
      </c>
      <c r="T27" s="61">
        <f>IF(B27="","",RTD("cqg.rtd", ,"ContractData", $A$5&amp;A27, "COI"))</f>
        <v>137</v>
      </c>
      <c r="U27" s="61">
        <f t="shared" si="5"/>
        <v>22</v>
      </c>
      <c r="V27" s="61">
        <f t="shared" si="6"/>
        <v>22</v>
      </c>
      <c r="W27" s="61">
        <f>IF(B27="","",RTD("cqg.rtd", ,"ContractData", $A$5&amp;A27, "P_OI"))</f>
        <v>115</v>
      </c>
      <c r="X27" s="64">
        <f>IF(ISERROR(T27/W27),"",T27/W27)</f>
        <v>1.191304347826087</v>
      </c>
      <c r="Y27" s="62">
        <f>IF(RTD("cqg.rtd",,"StudyData",$A$5&amp;A27,"Vol","VolType=Exchange,CoCType=Contract","Vol",$Y$4,"0","ALL",,,"TRUE","T")="",0,RTD("cqg.rtd",,"StudyData",$A$5&amp;A27,"Vol","VolType=Exchange,CoCType=Contract","Vol",$Y$4,"0","ALL",,,"TRUE","T"))</f>
        <v>0</v>
      </c>
      <c r="Z27" s="62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LocalMinute("&amp;$A$5&amp;$A27&amp;")="&amp;$F$1&amp;")","Bar",,"Vol",$Y$4,"0"))</f>
        <v>10</v>
      </c>
      <c r="AA27" s="58" t="str">
        <f>B27</f>
        <v>Dec 17</v>
      </c>
      <c r="AB27" s="46"/>
      <c r="AC27" s="28"/>
      <c r="AD27" s="29"/>
    </row>
    <row r="28" spans="1:30" ht="18.75" x14ac:dyDescent="0.3">
      <c r="A28" s="3" t="s">
        <v>19</v>
      </c>
      <c r="B28" s="58" t="str">
        <f>RIGHT(RTD("cqg.rtd",,"ContractData",$A$5&amp;A28,"LongDescription"),6)</f>
        <v>Jan 18</v>
      </c>
      <c r="C28" s="59"/>
      <c r="D28" s="59"/>
      <c r="E28" s="59"/>
      <c r="F28" s="60">
        <f>IF(B28="","",RTD("cqg.rtd",,"ContractData",$A$5&amp;A28,"ExpirationDate",,"D"))</f>
        <v>43112</v>
      </c>
      <c r="G28" s="61">
        <f t="shared" ca="1" si="2"/>
        <v>879</v>
      </c>
      <c r="H28" s="74"/>
      <c r="I28" s="61"/>
      <c r="J28" s="61">
        <f t="shared" si="7"/>
        <v>0</v>
      </c>
      <c r="K28" s="61">
        <f>RTD("cqg.rtd", ,"ContractData", $A$5&amp;A28, "T_CVol")</f>
        <v>0</v>
      </c>
      <c r="L28" s="61" t="str">
        <f xml:space="preserve"> RTD("cqg.rtd",,"StudyData", $A$5&amp;A28, "MA", "InputChoice=ContractVol,MAType=Sim,Period="&amp;$L$4&amp;"", "MA",,,"all",,,,"T")</f>
        <v/>
      </c>
      <c r="M28" s="62">
        <f t="shared" si="8"/>
        <v>0</v>
      </c>
      <c r="N28" s="61">
        <f>RTD("cqg.rtd", ,"ContractData", $A$5&amp;A28, "Y_CVol")</f>
        <v>0</v>
      </c>
      <c r="O28" s="63" t="str">
        <f t="shared" si="3"/>
        <v/>
      </c>
      <c r="P28" s="89" t="str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/>
      </c>
      <c r="Q28" s="89"/>
      <c r="R28" s="89"/>
      <c r="S28" s="61">
        <f t="shared" si="4"/>
        <v>0</v>
      </c>
      <c r="T28" s="61">
        <f>IF(B28="","",RTD("cqg.rtd", ,"ContractData", $A$5&amp;A28, "COI"))</f>
        <v>0</v>
      </c>
      <c r="U28" s="61">
        <f t="shared" si="5"/>
        <v>0</v>
      </c>
      <c r="V28" s="61">
        <f t="shared" si="6"/>
        <v>0</v>
      </c>
      <c r="W28" s="61">
        <f>IF(B28="","",RTD("cqg.rtd", ,"ContractData", $A$5&amp;A28, "P_OI"))</f>
        <v>0</v>
      </c>
      <c r="X28" s="64" t="str">
        <f>IF(ISERROR(T28/W28),"",T28/W28)</f>
        <v/>
      </c>
      <c r="Y28" s="62">
        <f>IF(RTD("cqg.rtd",,"StudyData",$A$5&amp;A28,"Vol","VolType=Exchange,CoCType=Contract","Vol",$Y$4,"0","ALL",,,"TRUE","T")="",0,RTD("cqg.rtd",,"StudyData",$A$5&amp;A28,"Vol","VolType=Exchange,CoCType=Contract","Vol",$Y$4,"0","ALL",,,"TRUE","T"))</f>
        <v>0</v>
      </c>
      <c r="Z28" s="62" t="str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/>
      </c>
      <c r="AA28" s="58" t="str">
        <f>B28</f>
        <v>Jan 18</v>
      </c>
      <c r="AB28" s="46"/>
      <c r="AC28" s="28"/>
      <c r="AD28" s="29"/>
    </row>
    <row r="29" spans="1:30" ht="8.1" hidden="1" customHeight="1" x14ac:dyDescent="0.3">
      <c r="B29" s="66"/>
      <c r="C29" s="67"/>
      <c r="D29" s="67"/>
      <c r="E29" s="67"/>
      <c r="F29" s="68"/>
      <c r="G29" s="69"/>
      <c r="H29" s="70"/>
      <c r="I29" s="69"/>
      <c r="J29" s="69"/>
      <c r="K29" s="69"/>
      <c r="L29" s="69"/>
      <c r="M29" s="71"/>
      <c r="N29" s="69"/>
      <c r="O29" s="72"/>
      <c r="P29" s="73"/>
      <c r="Q29" s="73"/>
      <c r="R29" s="73"/>
      <c r="S29" s="69"/>
      <c r="T29" s="69"/>
      <c r="U29" s="69"/>
      <c r="V29" s="69"/>
      <c r="W29" s="69"/>
      <c r="X29" s="69"/>
      <c r="Y29" s="69"/>
      <c r="Z29" s="71"/>
      <c r="AA29" s="66"/>
      <c r="AB29" s="6"/>
      <c r="AC29" s="6"/>
      <c r="AD29" s="10"/>
    </row>
    <row r="30" spans="1:30" ht="18.75" x14ac:dyDescent="0.3">
      <c r="A30" s="3" t="s">
        <v>20</v>
      </c>
      <c r="B30" s="58" t="str">
        <f>RIGHT(RTD("cqg.rtd",,"ContractData",$A$5&amp;A30,"LongDescription"),6)</f>
        <v>Mar 18</v>
      </c>
      <c r="C30" s="59"/>
      <c r="D30" s="59"/>
      <c r="E30" s="59"/>
      <c r="F30" s="60">
        <f>IF(B30="","",RTD("cqg.rtd",,"ContractData",$A$5&amp;A30,"ExpirationDate",,"D"))</f>
        <v>43173</v>
      </c>
      <c r="G30" s="61">
        <f t="shared" ca="1" si="2"/>
        <v>940</v>
      </c>
      <c r="H30" s="74"/>
      <c r="I30" s="61"/>
      <c r="J30" s="61">
        <f t="shared" si="7"/>
        <v>0</v>
      </c>
      <c r="K30" s="61">
        <f>RTD("cqg.rtd", ,"ContractData", $A$5&amp;A30, "T_CVol")</f>
        <v>0</v>
      </c>
      <c r="L30" s="61" t="str">
        <f xml:space="preserve"> RTD("cqg.rtd",,"StudyData", $A$5&amp;A30, "MA", "InputChoice=ContractVol,MAType=Sim,Period="&amp;$L$4&amp;"", "MA",,,"all",,,,"T")</f>
        <v/>
      </c>
      <c r="M30" s="62">
        <f t="shared" si="8"/>
        <v>0</v>
      </c>
      <c r="N30" s="61">
        <f>RTD("cqg.rtd", ,"ContractData", $A$5&amp;A30, "Y_CVol")</f>
        <v>0</v>
      </c>
      <c r="O30" s="63" t="str">
        <f t="shared" si="3"/>
        <v/>
      </c>
      <c r="P30" s="89" t="str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/>
      </c>
      <c r="Q30" s="89"/>
      <c r="R30" s="89"/>
      <c r="S30" s="61">
        <f t="shared" si="4"/>
        <v>0</v>
      </c>
      <c r="T30" s="61">
        <f>IF(B30="","",RTD("cqg.rtd", ,"ContractData", $A$5&amp;A30, "COI"))</f>
        <v>0</v>
      </c>
      <c r="U30" s="61">
        <f t="shared" si="5"/>
        <v>0</v>
      </c>
      <c r="V30" s="61">
        <f t="shared" si="6"/>
        <v>0</v>
      </c>
      <c r="W30" s="61">
        <f>IF(B30="","",RTD("cqg.rtd", ,"ContractData", $A$5&amp;A30, "P_OI"))</f>
        <v>0</v>
      </c>
      <c r="X30" s="64" t="str">
        <f>IF(ISERROR(T30/W30),"",T30/W30)</f>
        <v/>
      </c>
      <c r="Y30" s="62">
        <f>IF(RTD("cqg.rtd",,"StudyData",$A$5&amp;A30,"Vol","VolType=Exchange,CoCType=Contract","Vol",$Y$4,"0","ALL",,,"TRUE","T")="",0,RTD("cqg.rtd",,"StudyData",$A$5&amp;A30,"Vol","VolType=Exchange,CoCType=Contract","Vol",$Y$4,"0","ALL",,,"TRUE","T"))</f>
        <v>0</v>
      </c>
      <c r="Z30" s="62" t="str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LocalMinute("&amp;$A$5&amp;$A30&amp;")="&amp;$F$1&amp;")","Bar",,"Vol",$Y$4,"0"))</f>
        <v/>
      </c>
      <c r="AA30" s="58" t="str">
        <f>B30</f>
        <v>Mar 18</v>
      </c>
      <c r="AB30" s="47"/>
      <c r="AC30" s="30"/>
      <c r="AD30" s="31"/>
    </row>
    <row r="31" spans="1:30" ht="18.75" x14ac:dyDescent="0.3">
      <c r="A31" s="3" t="s">
        <v>21</v>
      </c>
      <c r="B31" s="58" t="str">
        <f>RIGHT(RTD("cqg.rtd",,"ContractData",$A$5&amp;A31,"LongDescription"),6)</f>
        <v>May 18</v>
      </c>
      <c r="C31" s="59"/>
      <c r="D31" s="59"/>
      <c r="E31" s="59"/>
      <c r="F31" s="60">
        <f>IF(B31="","",RTD("cqg.rtd",,"ContractData",$A$5&amp;A31,"ExpirationDate",,"D"))</f>
        <v>43234</v>
      </c>
      <c r="G31" s="61">
        <f t="shared" ca="1" si="2"/>
        <v>1001</v>
      </c>
      <c r="H31" s="74"/>
      <c r="I31" s="61"/>
      <c r="J31" s="61">
        <f t="shared" si="7"/>
        <v>0</v>
      </c>
      <c r="K31" s="61">
        <f>RTD("cqg.rtd", ,"ContractData", $A$5&amp;A31, "T_CVol")</f>
        <v>0</v>
      </c>
      <c r="L31" s="61" t="str">
        <f xml:space="preserve"> RTD("cqg.rtd",,"StudyData", $A$5&amp;A31, "MA", "InputChoice=ContractVol,MAType=Sim,Period="&amp;$L$4&amp;"", "MA",,,"all",,,,"T")</f>
        <v/>
      </c>
      <c r="M31" s="62">
        <f t="shared" si="8"/>
        <v>0</v>
      </c>
      <c r="N31" s="61">
        <f>RTD("cqg.rtd", ,"ContractData", $A$5&amp;A31, "Y_CVol")</f>
        <v>0</v>
      </c>
      <c r="O31" s="63" t="str">
        <f t="shared" si="3"/>
        <v/>
      </c>
      <c r="P31" s="89" t="str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/>
      </c>
      <c r="Q31" s="89"/>
      <c r="R31" s="89"/>
      <c r="S31" s="61">
        <f t="shared" si="4"/>
        <v>0</v>
      </c>
      <c r="T31" s="61">
        <f>IF(B31="","",RTD("cqg.rtd", ,"ContractData", $A$5&amp;A31, "COI"))</f>
        <v>0</v>
      </c>
      <c r="U31" s="61">
        <f t="shared" si="5"/>
        <v>0</v>
      </c>
      <c r="V31" s="61">
        <f t="shared" si="6"/>
        <v>0</v>
      </c>
      <c r="W31" s="61">
        <f>IF(B31="","",RTD("cqg.rtd", ,"ContractData", $A$5&amp;A31, "P_OI"))</f>
        <v>0</v>
      </c>
      <c r="X31" s="64" t="str">
        <f>IF(ISERROR(T31/W31),"",T31/W31)</f>
        <v/>
      </c>
      <c r="Y31" s="62">
        <f>IF(RTD("cqg.rtd",,"StudyData",$A$5&amp;A31,"Vol","VolType=Exchange,CoCType=Contract","Vol",$Y$4,"0","ALL",,,"TRUE","T")="",0,RTD("cqg.rtd",,"StudyData",$A$5&amp;A31,"Vol","VolType=Exchange,CoCType=Contract","Vol",$Y$4,"0","ALL",,,"TRUE","T"))</f>
        <v>0</v>
      </c>
      <c r="Z31" s="62" t="str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/>
      </c>
      <c r="AA31" s="58" t="str">
        <f>B31</f>
        <v>May 18</v>
      </c>
      <c r="AB31" s="47"/>
      <c r="AC31" s="30"/>
      <c r="AD31" s="31"/>
    </row>
    <row r="32" spans="1:30" ht="18.75" x14ac:dyDescent="0.3">
      <c r="A32" s="3" t="s">
        <v>22</v>
      </c>
      <c r="B32" s="58" t="str">
        <f>RIGHT(RTD("cqg.rtd",,"ContractData",$A$5&amp;A32,"LongDescription"),6)</f>
        <v>Jul 18</v>
      </c>
      <c r="C32" s="59"/>
      <c r="D32" s="59"/>
      <c r="E32" s="59"/>
      <c r="F32" s="60">
        <f>IF(B32="","",RTD("cqg.rtd",,"ContractData",$A$5&amp;A32,"ExpirationDate",,"D"))</f>
        <v>43294</v>
      </c>
      <c r="G32" s="61">
        <f t="shared" ca="1" si="2"/>
        <v>1061</v>
      </c>
      <c r="H32" s="74"/>
      <c r="I32" s="61"/>
      <c r="J32" s="61">
        <f t="shared" si="7"/>
        <v>0</v>
      </c>
      <c r="K32" s="61">
        <f>RTD("cqg.rtd", ,"ContractData", $A$5&amp;A32, "T_CVol")</f>
        <v>0</v>
      </c>
      <c r="L32" s="61" t="str">
        <f xml:space="preserve"> RTD("cqg.rtd",,"StudyData", $A$5&amp;A32, "MA", "InputChoice=ContractVol,MAType=Sim,Period="&amp;$L$4&amp;"", "MA",,,"all",,,,"T")</f>
        <v/>
      </c>
      <c r="M32" s="62">
        <f t="shared" si="8"/>
        <v>0</v>
      </c>
      <c r="N32" s="61">
        <f>RTD("cqg.rtd", ,"ContractData", $A$5&amp;A32, "Y_CVol")</f>
        <v>0</v>
      </c>
      <c r="O32" s="63" t="str">
        <f t="shared" si="3"/>
        <v/>
      </c>
      <c r="P32" s="89" t="str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/>
      </c>
      <c r="Q32" s="89"/>
      <c r="R32" s="89"/>
      <c r="S32" s="61">
        <f t="shared" si="4"/>
        <v>0</v>
      </c>
      <c r="T32" s="61">
        <f>IF(B32="","",RTD("cqg.rtd", ,"ContractData", $A$5&amp;A32, "COI"))</f>
        <v>0</v>
      </c>
      <c r="U32" s="61">
        <f t="shared" si="5"/>
        <v>0</v>
      </c>
      <c r="V32" s="61">
        <f t="shared" si="6"/>
        <v>0</v>
      </c>
      <c r="W32" s="61">
        <f>IF(B32="","",RTD("cqg.rtd", ,"ContractData", $A$5&amp;A32, "P_OI"))</f>
        <v>0</v>
      </c>
      <c r="X32" s="64" t="str">
        <f>IF(ISERROR(T32/W32),"",T32/W32)</f>
        <v/>
      </c>
      <c r="Y32" s="62">
        <f>IF(RTD("cqg.rtd",,"StudyData",$A$5&amp;A32,"Vol","VolType=Exchange,CoCType=Contract","Vol",$Y$4,"0","ALL",,,"TRUE","T")="",0,RTD("cqg.rtd",,"StudyData",$A$5&amp;A32,"Vol","VolType=Exchange,CoCType=Contract","Vol",$Y$4,"0","ALL",,,"TRUE","T"))</f>
        <v>0</v>
      </c>
      <c r="Z32" s="62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LocalMinute("&amp;$A$5&amp;$A32&amp;")="&amp;$F$1&amp;")","Bar",,"Vol",$Y$4,"0"))</f>
        <v>0</v>
      </c>
      <c r="AA32" s="58" t="str">
        <f>B32</f>
        <v>Jul 18</v>
      </c>
      <c r="AB32" s="47"/>
      <c r="AC32" s="30"/>
      <c r="AD32" s="31"/>
    </row>
    <row r="33" spans="1:30" ht="18.75" x14ac:dyDescent="0.3">
      <c r="A33" s="3" t="s">
        <v>23</v>
      </c>
      <c r="B33" s="58" t="str">
        <f>RIGHT(RTD("cqg.rtd",,"ContractData",$A$5&amp;A33,"LongDescription"),6)</f>
        <v>Aug 18</v>
      </c>
      <c r="C33" s="59"/>
      <c r="D33" s="59"/>
      <c r="E33" s="59"/>
      <c r="F33" s="60">
        <f>IF(B33="","",RTD("cqg.rtd",,"ContractData",$A$5&amp;A33,"ExpirationDate",,"D"))</f>
        <v>43326</v>
      </c>
      <c r="G33" s="61">
        <f t="shared" ca="1" si="2"/>
        <v>1093</v>
      </c>
      <c r="H33" s="74"/>
      <c r="I33" s="61"/>
      <c r="J33" s="61">
        <f t="shared" si="7"/>
        <v>0</v>
      </c>
      <c r="K33" s="61">
        <f>RTD("cqg.rtd", ,"ContractData", $A$5&amp;A33, "T_CVol")</f>
        <v>0</v>
      </c>
      <c r="L33" s="61" t="str">
        <f xml:space="preserve"> RTD("cqg.rtd",,"StudyData", $A$5&amp;A33, "MA", "InputChoice=ContractVol,MAType=Sim,Period="&amp;$L$4&amp;"", "MA",,,"all",,,,"T")</f>
        <v/>
      </c>
      <c r="M33" s="62">
        <f t="shared" si="8"/>
        <v>0</v>
      </c>
      <c r="N33" s="61">
        <f>RTD("cqg.rtd", ,"ContractData", $A$5&amp;A33, "Y_CVol")</f>
        <v>0</v>
      </c>
      <c r="O33" s="63" t="str">
        <f t="shared" si="3"/>
        <v/>
      </c>
      <c r="P33" s="89" t="str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/>
      </c>
      <c r="Q33" s="89"/>
      <c r="R33" s="89"/>
      <c r="S33" s="61">
        <f t="shared" si="4"/>
        <v>0</v>
      </c>
      <c r="T33" s="61">
        <f>IF(B33="","",RTD("cqg.rtd", ,"ContractData", $A$5&amp;A33, "COI"))</f>
        <v>0</v>
      </c>
      <c r="U33" s="61">
        <f t="shared" si="5"/>
        <v>0</v>
      </c>
      <c r="V33" s="61">
        <f t="shared" si="6"/>
        <v>0</v>
      </c>
      <c r="W33" s="61">
        <f>IF(B33="","",RTD("cqg.rtd", ,"ContractData", $A$5&amp;A33, "P_OI"))</f>
        <v>0</v>
      </c>
      <c r="X33" s="64" t="str">
        <f>IF(ISERROR(T33/W33),"",T33/W33)</f>
        <v/>
      </c>
      <c r="Y33" s="62">
        <f>IF(RTD("cqg.rtd",,"StudyData",$A$5&amp;A33,"Vol","VolType=Exchange,CoCType=Contract","Vol",$Y$4,"0","ALL",,,"TRUE","T")="",0,RTD("cqg.rtd",,"StudyData",$A$5&amp;A33,"Vol","VolType=Exchange,CoCType=Contract","Vol",$Y$4,"0","ALL",,,"TRUE","T"))</f>
        <v>0</v>
      </c>
      <c r="Z33" s="62" t="str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/>
      </c>
      <c r="AA33" s="58" t="str">
        <f>B33</f>
        <v>Aug 18</v>
      </c>
      <c r="AB33" s="47"/>
      <c r="AC33" s="30"/>
      <c r="AD33" s="31"/>
    </row>
    <row r="34" spans="1:30" ht="8.1" hidden="1" customHeight="1" x14ac:dyDescent="0.3">
      <c r="B34" s="66"/>
      <c r="C34" s="67"/>
      <c r="D34" s="67"/>
      <c r="E34" s="67"/>
      <c r="F34" s="68"/>
      <c r="G34" s="69"/>
      <c r="H34" s="70"/>
      <c r="I34" s="69"/>
      <c r="J34" s="69"/>
      <c r="K34" s="69"/>
      <c r="L34" s="69"/>
      <c r="M34" s="71"/>
      <c r="N34" s="69"/>
      <c r="O34" s="72"/>
      <c r="P34" s="73"/>
      <c r="Q34" s="73"/>
      <c r="R34" s="73"/>
      <c r="S34" s="69"/>
      <c r="T34" s="69"/>
      <c r="U34" s="69"/>
      <c r="V34" s="69"/>
      <c r="W34" s="69"/>
      <c r="X34" s="69"/>
      <c r="Y34" s="69"/>
      <c r="Z34" s="71"/>
      <c r="AA34" s="66"/>
      <c r="AB34" s="6"/>
      <c r="AC34" s="6"/>
      <c r="AD34" s="10"/>
    </row>
    <row r="35" spans="1:30" ht="18.75" x14ac:dyDescent="0.3">
      <c r="A35" s="3" t="s">
        <v>24</v>
      </c>
      <c r="B35" s="58" t="str">
        <f>RIGHT(RTD("cqg.rtd",,"ContractData",$A$5&amp;A35,"LongDescription"),6)</f>
        <v>Sep 18</v>
      </c>
      <c r="C35" s="59"/>
      <c r="D35" s="59"/>
      <c r="E35" s="59"/>
      <c r="F35" s="60">
        <f>IF(B35="","",RTD("cqg.rtd",,"ContractData",$A$5&amp;A35,"ExpirationDate",,"D"))</f>
        <v>43357</v>
      </c>
      <c r="G35" s="61">
        <f t="shared" ca="1" si="2"/>
        <v>1124</v>
      </c>
      <c r="H35" s="74"/>
      <c r="I35" s="61"/>
      <c r="J35" s="61">
        <f t="shared" si="7"/>
        <v>0</v>
      </c>
      <c r="K35" s="61">
        <f>RTD("cqg.rtd", ,"ContractData", $A$5&amp;A35, "T_CVol")</f>
        <v>0</v>
      </c>
      <c r="L35" s="61" t="str">
        <f xml:space="preserve"> RTD("cqg.rtd",,"StudyData", $A$5&amp;A35, "MA", "InputChoice=ContractVol,MAType=Sim,Period="&amp;$L$4&amp;"", "MA",,,"all",,,,"T")</f>
        <v/>
      </c>
      <c r="M35" s="62">
        <f t="shared" si="8"/>
        <v>0</v>
      </c>
      <c r="N35" s="61">
        <f>RTD("cqg.rtd", ,"ContractData", $A$5&amp;A35, "Y_CVol")</f>
        <v>0</v>
      </c>
      <c r="O35" s="63" t="str">
        <f t="shared" si="3"/>
        <v/>
      </c>
      <c r="P35" s="89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89"/>
      <c r="R35" s="89"/>
      <c r="S35" s="61">
        <f t="shared" si="4"/>
        <v>0</v>
      </c>
      <c r="T35" s="61">
        <f>IF(B35="","",RTD("cqg.rtd", ,"ContractData", $A$5&amp;A35, "COI"))</f>
        <v>0</v>
      </c>
      <c r="U35" s="61">
        <f t="shared" si="5"/>
        <v>0</v>
      </c>
      <c r="V35" s="61">
        <f t="shared" si="6"/>
        <v>0</v>
      </c>
      <c r="W35" s="61">
        <f>IF(B35="","",RTD("cqg.rtd", ,"ContractData", $A$5&amp;A35, "P_OI"))</f>
        <v>0</v>
      </c>
      <c r="X35" s="64" t="str">
        <f>IF(ISERROR(T35/W35),"",T35/W35)</f>
        <v/>
      </c>
      <c r="Y35" s="62">
        <f>IF(RTD("cqg.rtd",,"StudyData",$A$5&amp;A35,"Vol","VolType=Exchange,CoCType=Contract","Vol",$Y$4,"0","ALL",,,"TRUE","T")="",0,RTD("cqg.rtd",,"StudyData",$A$5&amp;A35,"Vol","VolType=Exchange,CoCType=Contract","Vol",$Y$4,"0","ALL",,,"TRUE","T"))</f>
        <v>0</v>
      </c>
      <c r="Z35" s="62" t="str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LocalMinute("&amp;$A$5&amp;$A35&amp;")="&amp;$F$1&amp;")","Bar",,"Vol",$Y$4,"0"))</f>
        <v/>
      </c>
      <c r="AA35" s="58" t="str">
        <f>B35</f>
        <v>Sep 18</v>
      </c>
      <c r="AB35" s="48"/>
      <c r="AC35" s="32"/>
      <c r="AD35" s="33"/>
    </row>
    <row r="36" spans="1:30" ht="18.75" x14ac:dyDescent="0.3">
      <c r="A36" s="3" t="s">
        <v>25</v>
      </c>
      <c r="B36" s="58" t="str">
        <f>RIGHT(RTD("cqg.rtd",,"ContractData",$A$5&amp;A36,"LongDescription"),6)</f>
        <v>Oct 18</v>
      </c>
      <c r="C36" s="59"/>
      <c r="D36" s="59"/>
      <c r="E36" s="59"/>
      <c r="F36" s="60">
        <f>IF(B36="","",RTD("cqg.rtd",,"ContractData",$A$5&amp;A36,"ExpirationDate",,"D"))</f>
        <v>43385</v>
      </c>
      <c r="G36" s="61">
        <f t="shared" ca="1" si="2"/>
        <v>1152</v>
      </c>
      <c r="H36" s="74"/>
      <c r="I36" s="61"/>
      <c r="J36" s="61">
        <f t="shared" si="7"/>
        <v>0</v>
      </c>
      <c r="K36" s="61">
        <f>RTD("cqg.rtd", ,"ContractData", $A$5&amp;A36, "T_CVol")</f>
        <v>0</v>
      </c>
      <c r="L36" s="61" t="str">
        <f xml:space="preserve"> RTD("cqg.rtd",,"StudyData", $A$5&amp;A36, "MA", "InputChoice=ContractVol,MAType=Sim,Period="&amp;$L$4&amp;"", "MA",,,"all",,,,"T")</f>
        <v/>
      </c>
      <c r="M36" s="62">
        <f t="shared" si="8"/>
        <v>0</v>
      </c>
      <c r="N36" s="61">
        <f>RTD("cqg.rtd", ,"ContractData", $A$5&amp;A36, "Y_CVol")</f>
        <v>0</v>
      </c>
      <c r="O36" s="63" t="str">
        <f t="shared" si="3"/>
        <v/>
      </c>
      <c r="P36" s="89" t="str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/>
      </c>
      <c r="Q36" s="89"/>
      <c r="R36" s="89"/>
      <c r="S36" s="61">
        <f t="shared" si="4"/>
        <v>0</v>
      </c>
      <c r="T36" s="61">
        <f>IF(B36="","",RTD("cqg.rtd", ,"ContractData", $A$5&amp;A36, "COI"))</f>
        <v>0</v>
      </c>
      <c r="U36" s="61">
        <f t="shared" si="5"/>
        <v>0</v>
      </c>
      <c r="V36" s="61">
        <f t="shared" si="6"/>
        <v>0</v>
      </c>
      <c r="W36" s="61">
        <f>IF(B36="","",RTD("cqg.rtd", ,"ContractData", $A$5&amp;A36, "P_OI"))</f>
        <v>0</v>
      </c>
      <c r="X36" s="64" t="str">
        <f>IF(ISERROR(T36/W36),"",T36/W36)</f>
        <v/>
      </c>
      <c r="Y36" s="62">
        <f>IF(RTD("cqg.rtd",,"StudyData",$A$5&amp;A36,"Vol","VolType=Exchange,CoCType=Contract","Vol",$Y$4,"0","ALL",,,"TRUE","T")="",0,RTD("cqg.rtd",,"StudyData",$A$5&amp;A36,"Vol","VolType=Exchange,CoCType=Contract","Vol",$Y$4,"0","ALL",,,"TRUE","T"))</f>
        <v>0</v>
      </c>
      <c r="Z36" s="62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LocalMinute("&amp;$A$5&amp;$A36&amp;")="&amp;$F$1&amp;")","Bar",,"Vol",$Y$4,"0"))</f>
        <v>0</v>
      </c>
      <c r="AA36" s="58" t="str">
        <f>B36</f>
        <v>Oct 18</v>
      </c>
      <c r="AB36" s="48"/>
      <c r="AC36" s="32"/>
      <c r="AD36" s="33"/>
    </row>
    <row r="37" spans="1:30" ht="18.75" x14ac:dyDescent="0.3">
      <c r="A37" s="3" t="s">
        <v>26</v>
      </c>
      <c r="B37" s="58" t="str">
        <f>RIGHT(RTD("cqg.rtd",,"ContractData",$A$5&amp;A37,"LongDescription"),6)</f>
        <v>Dec 18</v>
      </c>
      <c r="C37" s="59"/>
      <c r="D37" s="59"/>
      <c r="E37" s="59"/>
      <c r="F37" s="60">
        <f>IF(B37="","",RTD("cqg.rtd",,"ContractData",$A$5&amp;A37,"ExpirationDate",,"D"))</f>
        <v>43448</v>
      </c>
      <c r="G37" s="61">
        <f t="shared" ca="1" si="2"/>
        <v>1215</v>
      </c>
      <c r="H37" s="74"/>
      <c r="I37" s="61"/>
      <c r="J37" s="61">
        <f t="shared" si="7"/>
        <v>0</v>
      </c>
      <c r="K37" s="61">
        <f>RTD("cqg.rtd", ,"ContractData", $A$5&amp;A37, "T_CVol")</f>
        <v>0</v>
      </c>
      <c r="L37" s="61" t="str">
        <f xml:space="preserve"> RTD("cqg.rtd",,"StudyData", $A$5&amp;A37, "MA", "InputChoice=ContractVol,MAType=Sim,Period="&amp;$L$4&amp;"", "MA",,,"all",,,,"T")</f>
        <v/>
      </c>
      <c r="M37" s="62">
        <f t="shared" si="8"/>
        <v>0</v>
      </c>
      <c r="N37" s="61">
        <f>RTD("cqg.rtd", ,"ContractData", $A$5&amp;A37, "Y_CVol")</f>
        <v>0</v>
      </c>
      <c r="O37" s="63" t="str">
        <f t="shared" si="3"/>
        <v/>
      </c>
      <c r="P37" s="89" t="str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/>
      </c>
      <c r="Q37" s="89"/>
      <c r="R37" s="89"/>
      <c r="S37" s="61">
        <f t="shared" si="4"/>
        <v>0</v>
      </c>
      <c r="T37" s="61">
        <f>IF(B37="","",RTD("cqg.rtd", ,"ContractData", $A$5&amp;A37, "COI"))</f>
        <v>0</v>
      </c>
      <c r="U37" s="61">
        <f t="shared" si="5"/>
        <v>0</v>
      </c>
      <c r="V37" s="61">
        <f t="shared" si="6"/>
        <v>0</v>
      </c>
      <c r="W37" s="61">
        <f>IF(B37="","",RTD("cqg.rtd", ,"ContractData", $A$5&amp;A37, "P_OI"))</f>
        <v>0</v>
      </c>
      <c r="X37" s="64" t="str">
        <f>IF(ISERROR(T37/W37),"",T37/W37)</f>
        <v/>
      </c>
      <c r="Y37" s="62">
        <f>IF(RTD("cqg.rtd",,"StudyData",$A$5&amp;A37,"Vol","VolType=Exchange,CoCType=Contract","Vol",$Y$4,"0","ALL",,,"TRUE","T")="",0,RTD("cqg.rtd",,"StudyData",$A$5&amp;A37,"Vol","VolType=Exchange,CoCType=Contract","Vol",$Y$4,"0","ALL",,,"TRUE","T"))</f>
        <v>0</v>
      </c>
      <c r="Z37" s="62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LocalMinute("&amp;$A$5&amp;$A37&amp;")="&amp;$F$1&amp;")","Bar",,"Vol",$Y$4,"0"))</f>
        <v>0</v>
      </c>
      <c r="AA37" s="58" t="str">
        <f>B37</f>
        <v>Dec 18</v>
      </c>
      <c r="AB37" s="48"/>
      <c r="AC37" s="32"/>
      <c r="AD37" s="33"/>
    </row>
    <row r="38" spans="1:30" ht="18.75" x14ac:dyDescent="0.3">
      <c r="A38" s="3" t="s">
        <v>27</v>
      </c>
      <c r="B38" s="58" t="str">
        <f>RIGHT(RTD("cqg.rtd",,"ContractData",$A$5&amp;A38,"LongDescription"),6)</f>
        <v>Jan 19</v>
      </c>
      <c r="C38" s="59"/>
      <c r="D38" s="59"/>
      <c r="E38" s="59"/>
      <c r="F38" s="60">
        <f>IF(B38="","",RTD("cqg.rtd",,"ContractData",$A$5&amp;A38,"ExpirationDate",,"D"))</f>
        <v>43479</v>
      </c>
      <c r="G38" s="61">
        <f t="shared" ca="1" si="2"/>
        <v>1246</v>
      </c>
      <c r="H38" s="74"/>
      <c r="I38" s="61"/>
      <c r="J38" s="61">
        <f t="shared" si="7"/>
        <v>0</v>
      </c>
      <c r="K38" s="61">
        <f>RTD("cqg.rtd", ,"ContractData", $A$5&amp;A38, "T_CVol")</f>
        <v>0</v>
      </c>
      <c r="L38" s="61" t="str">
        <f xml:space="preserve"> RTD("cqg.rtd",,"StudyData", $A$5&amp;A38, "MA", "InputChoice=ContractVol,MAType=Sim,Period="&amp;$L$4&amp;"", "MA",,,"all",,,,"T")</f>
        <v/>
      </c>
      <c r="M38" s="62">
        <f t="shared" si="8"/>
        <v>0</v>
      </c>
      <c r="N38" s="61">
        <f>RTD("cqg.rtd", ,"ContractData", $A$5&amp;A38, "Y_CVol")</f>
        <v>0</v>
      </c>
      <c r="O38" s="63" t="str">
        <f t="shared" si="3"/>
        <v/>
      </c>
      <c r="P38" s="89" t="str">
        <f xml:space="preserve"> RTD("cqg.rtd",,"StudyData", "(MA("&amp;$A$5&amp;A38&amp;",Period:="&amp;$Q$5&amp;",MAType:=Sim,InputChoice:=ContractVol) when LocalYear("&amp;$A$5&amp;A38&amp;")="&amp;$R$5&amp;" And (LocalMonth("&amp;$A$5&amp;A38&amp;")="&amp;$P$4&amp;" And LocalDay("&amp;$A$5&amp;A38&amp;")="&amp;$Q$4&amp;" ))", "Bar", "", "Close","D", "0", "all", "", "","False",,)</f>
        <v/>
      </c>
      <c r="Q38" s="89"/>
      <c r="R38" s="89"/>
      <c r="S38" s="61">
        <f t="shared" si="4"/>
        <v>0</v>
      </c>
      <c r="T38" s="61">
        <f>IF(B38="","",RTD("cqg.rtd", ,"ContractData", $A$5&amp;A38, "COI"))</f>
        <v>0</v>
      </c>
      <c r="U38" s="61">
        <f t="shared" si="5"/>
        <v>0</v>
      </c>
      <c r="V38" s="61">
        <f t="shared" si="6"/>
        <v>0</v>
      </c>
      <c r="W38" s="61">
        <f>IF(B38="","",RTD("cqg.rtd", ,"ContractData", $A$5&amp;A38, "P_OI"))</f>
        <v>0</v>
      </c>
      <c r="X38" s="64" t="str">
        <f>IF(ISERROR(T38/W38),"",T38/W38)</f>
        <v/>
      </c>
      <c r="Y38" s="62">
        <f>IF(RTD("cqg.rtd",,"StudyData",$A$5&amp;A38,"Vol","VolType=Exchange,CoCType=Contract","Vol",$Y$4,"0","ALL",,,"TRUE","T")="",0,RTD("cqg.rtd",,"StudyData",$A$5&amp;A38,"Vol","VolType=Exchange,CoCType=Contract","Vol",$Y$4,"0","ALL",,,"TRUE","T"))</f>
        <v>0</v>
      </c>
      <c r="Z38" s="62" t="str">
        <f ca="1">IF(B38="","",RTD("cqg.rtd",,"StudyData","Vol("&amp;$A$5&amp;A38&amp;") when (LocalDay("&amp;$A$5&amp;A38&amp;")="&amp;$C$1&amp;" and LocalHour("&amp;$A$5&amp;A38&amp;")="&amp;$E$1&amp;" and LocalMinute("&amp;$A$5&amp;$A38&amp;")="&amp;$F$1&amp;")","Bar",,"Vol",$Y$4,"0"))</f>
        <v/>
      </c>
      <c r="AA38" s="58" t="str">
        <f>B38</f>
        <v>Jan 19</v>
      </c>
      <c r="AB38" s="48"/>
      <c r="AC38" s="32"/>
      <c r="AD38" s="33"/>
    </row>
    <row r="39" spans="1:30" ht="8.1" hidden="1" customHeight="1" x14ac:dyDescent="0.3">
      <c r="B39" s="66"/>
      <c r="C39" s="67"/>
      <c r="D39" s="67"/>
      <c r="E39" s="67"/>
      <c r="F39" s="68"/>
      <c r="G39" s="69"/>
      <c r="H39" s="70"/>
      <c r="I39" s="69"/>
      <c r="J39" s="69"/>
      <c r="K39" s="69"/>
      <c r="L39" s="69"/>
      <c r="M39" s="71"/>
      <c r="N39" s="69"/>
      <c r="O39" s="72"/>
      <c r="P39" s="73"/>
      <c r="Q39" s="73"/>
      <c r="R39" s="73"/>
      <c r="S39" s="69"/>
      <c r="T39" s="69"/>
      <c r="U39" s="69"/>
      <c r="V39" s="69"/>
      <c r="W39" s="69"/>
      <c r="X39" s="69"/>
      <c r="Y39" s="69"/>
      <c r="Z39" s="71"/>
      <c r="AA39" s="66"/>
      <c r="AB39" s="6"/>
      <c r="AC39" s="6"/>
      <c r="AD39" s="10"/>
    </row>
    <row r="40" spans="1:30" ht="18.75" x14ac:dyDescent="0.3">
      <c r="A40" s="3" t="s">
        <v>28</v>
      </c>
      <c r="B40" s="58" t="str">
        <f>RIGHT(RTD("cqg.rtd",,"ContractData",$A$5&amp;A40,"LongDescription"),6)</f>
        <v>Mar 19</v>
      </c>
      <c r="C40" s="59"/>
      <c r="D40" s="59"/>
      <c r="E40" s="59"/>
      <c r="F40" s="60">
        <f>IF(B40="","",RTD("cqg.rtd",,"ContractData",$A$5&amp;A40,"ExpirationDate",,"D"))</f>
        <v>43538</v>
      </c>
      <c r="G40" s="61">
        <f t="shared" ca="1" si="2"/>
        <v>1305</v>
      </c>
      <c r="H40" s="74"/>
      <c r="I40" s="61"/>
      <c r="J40" s="61">
        <f t="shared" si="7"/>
        <v>0</v>
      </c>
      <c r="K40" s="61">
        <f>RTD("cqg.rtd", ,"ContractData", $A$5&amp;A40, "T_CVol")</f>
        <v>0</v>
      </c>
      <c r="L40" s="61" t="str">
        <f xml:space="preserve"> RTD("cqg.rtd",,"StudyData", $A$5&amp;A40, "MA", "InputChoice=ContractVol,MAType=Sim,Period="&amp;$L$4&amp;"", "MA",,,"all",,,,"T")</f>
        <v/>
      </c>
      <c r="M40" s="62">
        <f t="shared" si="8"/>
        <v>0</v>
      </c>
      <c r="N40" s="61">
        <f>RTD("cqg.rtd", ,"ContractData", $A$5&amp;A40, "Y_CVol")</f>
        <v>0</v>
      </c>
      <c r="O40" s="63" t="str">
        <f t="shared" si="3"/>
        <v/>
      </c>
      <c r="P40" s="89" t="str">
        <f xml:space="preserve"> RTD("cqg.rtd",,"StudyData", "(MA("&amp;$A$5&amp;A40&amp;",Period:="&amp;$Q$5&amp;",MAType:=Sim,InputChoice:=ContractVol) when LocalYear("&amp;$A$5&amp;A40&amp;")="&amp;$R$5&amp;" And (LocalMonth("&amp;$A$5&amp;A40&amp;")="&amp;$P$4&amp;" And LocalDay("&amp;$A$5&amp;A40&amp;")="&amp;$Q$4&amp;" ))", "Bar", "", "Close","D", "0", "all", "", "","False",,)</f>
        <v/>
      </c>
      <c r="Q40" s="89"/>
      <c r="R40" s="89"/>
      <c r="S40" s="61">
        <f t="shared" si="4"/>
        <v>0</v>
      </c>
      <c r="T40" s="61">
        <f>IF(B40="","",RTD("cqg.rtd", ,"ContractData", $A$5&amp;A40, "COI"))</f>
        <v>0</v>
      </c>
      <c r="U40" s="61">
        <f t="shared" si="5"/>
        <v>0</v>
      </c>
      <c r="V40" s="61">
        <f t="shared" si="6"/>
        <v>0</v>
      </c>
      <c r="W40" s="61">
        <f>IF(B40="","",RTD("cqg.rtd", ,"ContractData", $A$5&amp;A40, "P_OI"))</f>
        <v>0</v>
      </c>
      <c r="X40" s="64" t="str">
        <f>IF(ISERROR(T40/W40),"",T40/W40)</f>
        <v/>
      </c>
      <c r="Y40" s="62">
        <f>IF(RTD("cqg.rtd",,"StudyData",$A$5&amp;A40,"Vol","VolType=Exchange,CoCType=Contract","Vol",$Y$4,"0","ALL",,,"TRUE","T")="",0,RTD("cqg.rtd",,"StudyData",$A$5&amp;A40,"Vol","VolType=Exchange,CoCType=Contract","Vol",$Y$4,"0","ALL",,,"TRUE","T"))</f>
        <v>0</v>
      </c>
      <c r="Z40" s="62" t="str">
        <f ca="1">IF(B40="","",RTD("cqg.rtd",,"StudyData","Vol("&amp;$A$5&amp;A40&amp;") when (LocalDay("&amp;$A$5&amp;A40&amp;")="&amp;$C$1&amp;" and LocalHour("&amp;$A$5&amp;A40&amp;")="&amp;$E$1&amp;" and LocalMinute("&amp;$A$5&amp;$A40&amp;")="&amp;$F$1&amp;")","Bar",,"Vol",$Y$4,"0"))</f>
        <v/>
      </c>
      <c r="AA40" s="58" t="str">
        <f>B40</f>
        <v>Mar 19</v>
      </c>
      <c r="AB40" s="75"/>
      <c r="AC40" s="34"/>
      <c r="AD40" s="35"/>
    </row>
    <row r="41" spans="1:30" ht="18.75" x14ac:dyDescent="0.3">
      <c r="A41" s="3" t="s">
        <v>29</v>
      </c>
      <c r="B41" s="58" t="str">
        <f>RIGHT(RTD("cqg.rtd",,"ContractData",$A$5&amp;A41,"LongDescription"),6)</f>
        <v>May 19</v>
      </c>
      <c r="C41" s="59"/>
      <c r="D41" s="59"/>
      <c r="E41" s="59"/>
      <c r="F41" s="60">
        <f>IF(B41="","",RTD("cqg.rtd",,"ContractData",$A$5&amp;A41,"ExpirationDate",,"D"))</f>
        <v>43599</v>
      </c>
      <c r="G41" s="61">
        <f t="shared" ca="1" si="2"/>
        <v>1366</v>
      </c>
      <c r="H41" s="74"/>
      <c r="I41" s="61"/>
      <c r="J41" s="61">
        <f t="shared" si="7"/>
        <v>0</v>
      </c>
      <c r="K41" s="61">
        <f>RTD("cqg.rtd", ,"ContractData", $A$5&amp;A41, "T_CVol")</f>
        <v>0</v>
      </c>
      <c r="L41" s="61" t="str">
        <f xml:space="preserve"> RTD("cqg.rtd",,"StudyData", $A$5&amp;A41, "MA", "InputChoice=ContractVol,MAType=Sim,Period="&amp;$L$4&amp;"", "MA",,,"all",,,,"T")</f>
        <v/>
      </c>
      <c r="M41" s="62">
        <f t="shared" si="8"/>
        <v>0</v>
      </c>
      <c r="N41" s="61">
        <f>RTD("cqg.rtd", ,"ContractData", $A$5&amp;A41, "Y_CVol")</f>
        <v>0</v>
      </c>
      <c r="O41" s="63" t="str">
        <f t="shared" si="3"/>
        <v/>
      </c>
      <c r="P41" s="89" t="str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/>
      </c>
      <c r="Q41" s="89"/>
      <c r="R41" s="89"/>
      <c r="S41" s="61">
        <f t="shared" si="4"/>
        <v>0</v>
      </c>
      <c r="T41" s="61">
        <f>IF(B41="","",RTD("cqg.rtd", ,"ContractData", $A$5&amp;A41, "COI"))</f>
        <v>0</v>
      </c>
      <c r="U41" s="61">
        <f t="shared" si="5"/>
        <v>0</v>
      </c>
      <c r="V41" s="61">
        <f t="shared" si="6"/>
        <v>0</v>
      </c>
      <c r="W41" s="61">
        <f>IF(B41="","",RTD("cqg.rtd", ,"ContractData", $A$5&amp;A41, "P_OI"))</f>
        <v>0</v>
      </c>
      <c r="X41" s="64" t="str">
        <f>IF(ISERROR(T41/W41),"",T41/W41)</f>
        <v/>
      </c>
      <c r="Y41" s="62">
        <f>IF(RTD("cqg.rtd",,"StudyData",$A$5&amp;A41,"Vol","VolType=Exchange,CoCType=Contract","Vol",$Y$4,"0","ALL",,,"TRUE","T")="",0,RTD("cqg.rtd",,"StudyData",$A$5&amp;A41,"Vol","VolType=Exchange,CoCType=Contract","Vol",$Y$4,"0","ALL",,,"TRUE","T"))</f>
        <v>0</v>
      </c>
      <c r="Z41" s="62" t="str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LocalMinute("&amp;$A$5&amp;$A41&amp;")="&amp;$F$1&amp;")","Bar",,"Vol",$Y$4,"0"))</f>
        <v/>
      </c>
      <c r="AA41" s="58" t="str">
        <f>B41</f>
        <v>May 19</v>
      </c>
      <c r="AB41" s="75"/>
      <c r="AC41" s="34"/>
      <c r="AD41" s="35"/>
    </row>
    <row r="42" spans="1:30" x14ac:dyDescent="0.3">
      <c r="B42" s="120" t="s">
        <v>54</v>
      </c>
      <c r="C42" s="121"/>
      <c r="D42" s="121"/>
      <c r="E42" s="121"/>
      <c r="F42" s="121"/>
      <c r="G42" s="121"/>
      <c r="H42" s="121"/>
      <c r="I42" s="121"/>
      <c r="J42" s="121"/>
      <c r="K42" s="55"/>
      <c r="L42" s="55" t="s">
        <v>43</v>
      </c>
      <c r="M42" s="56"/>
      <c r="N42" s="119">
        <f>RTD("cqg.rtd", ,"SystemInfo", "Linetime")</f>
        <v>42233.431909722225</v>
      </c>
      <c r="O42" s="119"/>
      <c r="P42" s="57"/>
      <c r="Q42" s="57"/>
      <c r="R42" s="122" t="s">
        <v>44</v>
      </c>
      <c r="S42" s="122"/>
      <c r="T42" s="119">
        <f>RTD("cqg.rtd", ,"SystemInfo", "Linetime")+1/24</f>
        <v>42233.473576388889</v>
      </c>
      <c r="U42" s="119"/>
      <c r="V42" s="98" t="s">
        <v>45</v>
      </c>
      <c r="W42" s="98"/>
      <c r="X42" s="119">
        <f>RTD("cqg.rtd", ,"SystemInfo", "Linetime")+6/24</f>
        <v>42233.681909722225</v>
      </c>
      <c r="Y42" s="119"/>
      <c r="Z42" s="98"/>
      <c r="AA42" s="98"/>
      <c r="AB42" s="97">
        <f>RTD("cqg.rtd", ,"SystemInfo", "Linetime")+14/24</f>
        <v>42234.015243055561</v>
      </c>
      <c r="AC42" s="97"/>
      <c r="AD42" s="17"/>
    </row>
    <row r="51" spans="18:18" x14ac:dyDescent="0.3">
      <c r="R51" s="5"/>
    </row>
    <row r="52" spans="18:18" ht="17.25" customHeight="1" x14ac:dyDescent="0.3">
      <c r="R52" s="5"/>
    </row>
    <row r="53" spans="18:18" ht="17.25" customHeight="1" x14ac:dyDescent="0.3">
      <c r="R53" s="5"/>
    </row>
    <row r="54" spans="18:18" x14ac:dyDescent="0.3">
      <c r="R54" s="5"/>
    </row>
    <row r="55" spans="18:18" x14ac:dyDescent="0.3">
      <c r="R55" s="5"/>
    </row>
  </sheetData>
  <sheetProtection algorithmName="SHA-512" hashValue="F1TpIG9JvK7IWNZa9o3etd0dJ2QV6qavm2a1LEZU//KXYfPfgivyAw9NZ0xRD4VW9hW+DToVPZJQ2JagxBgtkw==" saltValue="J4DZwuWKVxLGI3UFJDHKjA==" spinCount="100000" sheet="1" objects="1" scenarios="1" selectLockedCells="1"/>
  <mergeCells count="53">
    <mergeCell ref="Z2:AA3"/>
    <mergeCell ref="B2:D3"/>
    <mergeCell ref="E2:F3"/>
    <mergeCell ref="G2:I3"/>
    <mergeCell ref="J2:W3"/>
    <mergeCell ref="X2:Y3"/>
    <mergeCell ref="P8:R8"/>
    <mergeCell ref="B4:E5"/>
    <mergeCell ref="J4:K4"/>
    <mergeCell ref="N4:O5"/>
    <mergeCell ref="S4:T5"/>
    <mergeCell ref="AA4:AD5"/>
    <mergeCell ref="J5:K5"/>
    <mergeCell ref="Y5:Z5"/>
    <mergeCell ref="P6:R6"/>
    <mergeCell ref="P7:R7"/>
    <mergeCell ref="U4:V5"/>
    <mergeCell ref="W4:X5"/>
    <mergeCell ref="P22:R22"/>
    <mergeCell ref="P9:R9"/>
    <mergeCell ref="P10:R10"/>
    <mergeCell ref="P11:R11"/>
    <mergeCell ref="P12:R12"/>
    <mergeCell ref="P13:R13"/>
    <mergeCell ref="P15:R15"/>
    <mergeCell ref="P16:R16"/>
    <mergeCell ref="P17:R17"/>
    <mergeCell ref="P18:R18"/>
    <mergeCell ref="P20:R20"/>
    <mergeCell ref="P21:R21"/>
    <mergeCell ref="P37:R37"/>
    <mergeCell ref="P23:R23"/>
    <mergeCell ref="P25:R25"/>
    <mergeCell ref="P26:R26"/>
    <mergeCell ref="P27:R27"/>
    <mergeCell ref="P28:R28"/>
    <mergeCell ref="P30:R30"/>
    <mergeCell ref="P31:R31"/>
    <mergeCell ref="P32:R32"/>
    <mergeCell ref="P33:R33"/>
    <mergeCell ref="P35:R35"/>
    <mergeCell ref="P36:R36"/>
    <mergeCell ref="B42:J42"/>
    <mergeCell ref="N42:O42"/>
    <mergeCell ref="R42:S42"/>
    <mergeCell ref="P38:R38"/>
    <mergeCell ref="P40:R40"/>
    <mergeCell ref="P41:R41"/>
    <mergeCell ref="T42:U42"/>
    <mergeCell ref="V42:W42"/>
    <mergeCell ref="X42:Y42"/>
    <mergeCell ref="Z42:AA42"/>
    <mergeCell ref="AB42:AC42"/>
  </mergeCells>
  <conditionalFormatting sqref="K6 K40:K41">
    <cfRule type="expression" dxfId="109" priority="142">
      <formula>M6=1</formula>
    </cfRule>
  </conditionalFormatting>
  <conditionalFormatting sqref="K7">
    <cfRule type="expression" dxfId="108" priority="141">
      <formula>M7=1</formula>
    </cfRule>
  </conditionalFormatting>
  <conditionalFormatting sqref="K8:K18 K20:K23 K25:K28 K30:K33 K35:K38">
    <cfRule type="expression" dxfId="107" priority="140">
      <formula>M8=1</formula>
    </cfRule>
  </conditionalFormatting>
  <conditionalFormatting sqref="K19">
    <cfRule type="expression" dxfId="106" priority="132">
      <formula>M19=1</formula>
    </cfRule>
  </conditionalFormatting>
  <conditionalFormatting sqref="K24">
    <cfRule type="expression" dxfId="105" priority="131">
      <formula>M24=1</formula>
    </cfRule>
  </conditionalFormatting>
  <conditionalFormatting sqref="K29">
    <cfRule type="expression" dxfId="104" priority="130">
      <formula>M29=1</formula>
    </cfRule>
  </conditionalFormatting>
  <conditionalFormatting sqref="K34">
    <cfRule type="expression" dxfId="103" priority="129">
      <formula>M34=1</formula>
    </cfRule>
  </conditionalFormatting>
  <conditionalFormatting sqref="K39">
    <cfRule type="expression" dxfId="102" priority="128">
      <formula>M39=1</formula>
    </cfRule>
  </conditionalFormatting>
  <conditionalFormatting sqref="Y6">
    <cfRule type="expression" dxfId="101" priority="124">
      <formula>Y6&gt;Z6</formula>
    </cfRule>
  </conditionalFormatting>
  <conditionalFormatting sqref="AA15:AB18">
    <cfRule type="expression" dxfId="100" priority="143">
      <formula>#REF!&lt;9</formula>
    </cfRule>
  </conditionalFormatting>
  <conditionalFormatting sqref="AC15:AD18">
    <cfRule type="expression" dxfId="99" priority="144">
      <formula>AE15&lt;9</formula>
    </cfRule>
  </conditionalFormatting>
  <conditionalFormatting sqref="X14">
    <cfRule type="expression" dxfId="98" priority="123">
      <formula>Z14=1</formula>
    </cfRule>
  </conditionalFormatting>
  <conditionalFormatting sqref="AC14">
    <cfRule type="colorScale" priority="12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19">
    <cfRule type="expression" dxfId="97" priority="121">
      <formula>Z19=1</formula>
    </cfRule>
  </conditionalFormatting>
  <conditionalFormatting sqref="AC19">
    <cfRule type="colorScale" priority="12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4">
    <cfRule type="expression" dxfId="96" priority="119">
      <formula>Z24=1</formula>
    </cfRule>
  </conditionalFormatting>
  <conditionalFormatting sqref="AC24">
    <cfRule type="colorScale" priority="11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9">
    <cfRule type="expression" dxfId="95" priority="117">
      <formula>Z29=1</formula>
    </cfRule>
  </conditionalFormatting>
  <conditionalFormatting sqref="AC29">
    <cfRule type="colorScale" priority="11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4">
    <cfRule type="expression" dxfId="94" priority="115">
      <formula>Z34=1</formula>
    </cfRule>
  </conditionalFormatting>
  <conditionalFormatting sqref="AC34">
    <cfRule type="colorScale" priority="11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9">
    <cfRule type="expression" dxfId="93" priority="113">
      <formula>Z39=1</formula>
    </cfRule>
  </conditionalFormatting>
  <conditionalFormatting sqref="AC39">
    <cfRule type="colorScale" priority="11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92" priority="105">
      <formula>H6=1</formula>
    </cfRule>
  </conditionalFormatting>
  <conditionalFormatting sqref="AA7:AD7">
    <cfRule type="expression" dxfId="91" priority="104">
      <formula>H7=1</formula>
    </cfRule>
  </conditionalFormatting>
  <conditionalFormatting sqref="AA8:AD8">
    <cfRule type="expression" dxfId="90" priority="103">
      <formula>H8=1</formula>
    </cfRule>
  </conditionalFormatting>
  <conditionalFormatting sqref="AA9:AD9">
    <cfRule type="expression" dxfId="89" priority="102">
      <formula>H9=1</formula>
    </cfRule>
  </conditionalFormatting>
  <conditionalFormatting sqref="AA10:AD10">
    <cfRule type="expression" dxfId="88" priority="101">
      <formula>H10=1</formula>
    </cfRule>
  </conditionalFormatting>
  <conditionalFormatting sqref="AA11:AD11">
    <cfRule type="expression" dxfId="87" priority="100">
      <formula>H11=1</formula>
    </cfRule>
  </conditionalFormatting>
  <conditionalFormatting sqref="AA12:AD12">
    <cfRule type="expression" dxfId="86" priority="99">
      <formula>H12=1</formula>
    </cfRule>
  </conditionalFormatting>
  <conditionalFormatting sqref="AA13:AD13">
    <cfRule type="expression" dxfId="85" priority="98">
      <formula>H13=1</formula>
    </cfRule>
  </conditionalFormatting>
  <conditionalFormatting sqref="J6:J13">
    <cfRule type="dataBar" priority="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{041EF611-E0F5-4057-85A0-5F892B8266FF}</x14:id>
        </ext>
      </extLst>
    </cfRule>
  </conditionalFormatting>
  <conditionalFormatting sqref="J15:J18">
    <cfRule type="dataBar" priority="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{484DF90E-8B19-412A-B996-8895AF8C23E0}</x14:id>
        </ext>
      </extLst>
    </cfRule>
  </conditionalFormatting>
  <conditionalFormatting sqref="J20:J23">
    <cfRule type="dataBar" priority="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{9CA64D13-90AA-4EF6-B21C-C02A6ED0BD87}</x14:id>
        </ext>
      </extLst>
    </cfRule>
  </conditionalFormatting>
  <conditionalFormatting sqref="J25:J28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{76EBD8DA-6857-479E-A877-744F9D633F4D}</x14:id>
        </ext>
      </extLst>
    </cfRule>
  </conditionalFormatting>
  <conditionalFormatting sqref="J30:J33">
    <cfRule type="dataBar" priority="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{7FEFC4F4-BD3F-49B7-A881-412405D33664}</x14:id>
        </ext>
      </extLst>
    </cfRule>
  </conditionalFormatting>
  <conditionalFormatting sqref="J35:J38">
    <cfRule type="dataBar" priority="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{C7E85B65-510A-4148-9D5C-1D6FBAF83B9D}</x14:id>
        </ext>
      </extLst>
    </cfRule>
  </conditionalFormatting>
  <conditionalFormatting sqref="S6:S13">
    <cfRule type="dataBar" priority="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{5C88A0EA-8521-4564-93C3-6195E0110910}</x14:id>
        </ext>
      </extLst>
    </cfRule>
  </conditionalFormatting>
  <conditionalFormatting sqref="S15:S18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{89BA8BA3-A395-4A3D-8F5D-D7FB90480C00}</x14:id>
        </ext>
      </extLst>
    </cfRule>
  </conditionalFormatting>
  <conditionalFormatting sqref="S20:S23">
    <cfRule type="dataBar" priority="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{D6B8F4C3-A2FD-4F48-BEA3-9AEF87763C92}</x14:id>
        </ext>
      </extLst>
    </cfRule>
  </conditionalFormatting>
  <conditionalFormatting sqref="S25:S28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{731945DB-ABC1-48A6-A744-9C88457FB03A}</x14:id>
        </ext>
      </extLst>
    </cfRule>
  </conditionalFormatting>
  <conditionalFormatting sqref="S30:S33">
    <cfRule type="dataBar" priority="8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{2B5F369C-042A-4459-8012-538FAA83F2E4}</x14:id>
        </ext>
      </extLst>
    </cfRule>
  </conditionalFormatting>
  <conditionalFormatting sqref="S35:S38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{68EB5456-7243-44D8-A3D4-C7EC7D93719F}</x14:id>
        </ext>
      </extLst>
    </cfRule>
  </conditionalFormatting>
  <conditionalFormatting sqref="V6:V13">
    <cfRule type="dataBar" priority="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{8E7C5AC2-FDEF-4101-BDDE-E3EFC7EC2E69}</x14:id>
        </ext>
      </extLst>
    </cfRule>
  </conditionalFormatting>
  <conditionalFormatting sqref="V15:V18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{96F30AA2-203D-49B6-9586-3522851BE7E1}</x14:id>
        </ext>
      </extLst>
    </cfRule>
  </conditionalFormatting>
  <conditionalFormatting sqref="V20:V23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{E796995F-9CE2-4B63-8FFE-3BDBE97AF0BC}</x14:id>
        </ext>
      </extLst>
    </cfRule>
  </conditionalFormatting>
  <conditionalFormatting sqref="V25:V28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{44A321D6-B16B-4C61-BE2C-E12448284395}</x14:id>
        </ext>
      </extLst>
    </cfRule>
  </conditionalFormatting>
  <conditionalFormatting sqref="V30:V33">
    <cfRule type="dataBar" priority="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{36AA673B-5EDD-4325-9B2B-262A617FBAB9}</x14:id>
        </ext>
      </extLst>
    </cfRule>
  </conditionalFormatting>
  <conditionalFormatting sqref="V35:V38">
    <cfRule type="dataBar" priority="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{706E2DE6-FC21-4F3E-9A31-256DCA67C699}</x14:id>
        </ext>
      </extLst>
    </cfRule>
  </conditionalFormatting>
  <conditionalFormatting sqref="O15:O18">
    <cfRule type="colorScale" priority="6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0:O23">
    <cfRule type="colorScale" priority="6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5:O28">
    <cfRule type="colorScale" priority="6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0:O33">
    <cfRule type="colorScale" priority="6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5:O38">
    <cfRule type="colorScale" priority="6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13">
    <cfRule type="colorScale" priority="5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13">
    <cfRule type="colorScale" priority="53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Y7">
    <cfRule type="expression" dxfId="84" priority="52">
      <formula>Y7&gt;Z7</formula>
    </cfRule>
  </conditionalFormatting>
  <conditionalFormatting sqref="Y8">
    <cfRule type="expression" dxfId="83" priority="51">
      <formula>Y8&gt;Z8</formula>
    </cfRule>
  </conditionalFormatting>
  <conditionalFormatting sqref="Y9">
    <cfRule type="expression" dxfId="82" priority="50">
      <formula>Y9&gt;Z9</formula>
    </cfRule>
  </conditionalFormatting>
  <conditionalFormatting sqref="Y10">
    <cfRule type="expression" dxfId="81" priority="49">
      <formula>Y10&gt;Z10</formula>
    </cfRule>
  </conditionalFormatting>
  <conditionalFormatting sqref="Y11">
    <cfRule type="expression" dxfId="80" priority="48">
      <formula>Y11&gt;Z11</formula>
    </cfRule>
  </conditionalFormatting>
  <conditionalFormatting sqref="Y12">
    <cfRule type="expression" dxfId="79" priority="47">
      <formula>Y12&gt;Z12</formula>
    </cfRule>
  </conditionalFormatting>
  <conditionalFormatting sqref="Y13">
    <cfRule type="expression" dxfId="78" priority="46">
      <formula>Y13&gt;Z13</formula>
    </cfRule>
  </conditionalFormatting>
  <conditionalFormatting sqref="Y15">
    <cfRule type="expression" dxfId="77" priority="45">
      <formula>Y15&gt;Z15</formula>
    </cfRule>
  </conditionalFormatting>
  <conditionalFormatting sqref="Y16">
    <cfRule type="expression" dxfId="76" priority="44">
      <formula>Y16&gt;Z16</formula>
    </cfRule>
  </conditionalFormatting>
  <conditionalFormatting sqref="Y17">
    <cfRule type="expression" dxfId="75" priority="43">
      <formula>Y17&gt;Z17</formula>
    </cfRule>
  </conditionalFormatting>
  <conditionalFormatting sqref="Y18">
    <cfRule type="expression" dxfId="74" priority="42">
      <formula>Y18&gt;Z18</formula>
    </cfRule>
  </conditionalFormatting>
  <conditionalFormatting sqref="Y20">
    <cfRule type="expression" dxfId="73" priority="41">
      <formula>Y20&gt;Z20</formula>
    </cfRule>
  </conditionalFormatting>
  <conditionalFormatting sqref="Y21">
    <cfRule type="expression" dxfId="72" priority="40">
      <formula>Y21&gt;Z21</formula>
    </cfRule>
  </conditionalFormatting>
  <conditionalFormatting sqref="Y22">
    <cfRule type="expression" dxfId="71" priority="39">
      <formula>Y22&gt;Z22</formula>
    </cfRule>
  </conditionalFormatting>
  <conditionalFormatting sqref="Y23">
    <cfRule type="expression" dxfId="70" priority="38">
      <formula>Y23&gt;Z23</formula>
    </cfRule>
  </conditionalFormatting>
  <conditionalFormatting sqref="Y25">
    <cfRule type="expression" dxfId="69" priority="37">
      <formula>Y25&gt;Z25</formula>
    </cfRule>
  </conditionalFormatting>
  <conditionalFormatting sqref="Y26">
    <cfRule type="expression" dxfId="68" priority="36">
      <formula>Y26&gt;Z26</formula>
    </cfRule>
  </conditionalFormatting>
  <conditionalFormatting sqref="Y27">
    <cfRule type="expression" dxfId="67" priority="35">
      <formula>Y27&gt;Z27</formula>
    </cfRule>
  </conditionalFormatting>
  <conditionalFormatting sqref="Y28">
    <cfRule type="expression" dxfId="66" priority="34">
      <formula>Y28&gt;Z28</formula>
    </cfRule>
  </conditionalFormatting>
  <conditionalFormatting sqref="Y30">
    <cfRule type="expression" dxfId="65" priority="33">
      <formula>Y30&gt;Z30</formula>
    </cfRule>
  </conditionalFormatting>
  <conditionalFormatting sqref="Y31">
    <cfRule type="expression" dxfId="64" priority="32">
      <formula>Y31&gt;Z31</formula>
    </cfRule>
  </conditionalFormatting>
  <conditionalFormatting sqref="Y32">
    <cfRule type="expression" dxfId="63" priority="31">
      <formula>Y32&gt;Z32</formula>
    </cfRule>
  </conditionalFormatting>
  <conditionalFormatting sqref="Y33">
    <cfRule type="expression" dxfId="62" priority="30">
      <formula>Y33&gt;Z33</formula>
    </cfRule>
  </conditionalFormatting>
  <conditionalFormatting sqref="Y35">
    <cfRule type="expression" dxfId="61" priority="29">
      <formula>Y35&gt;Z35</formula>
    </cfRule>
  </conditionalFormatting>
  <conditionalFormatting sqref="Y36">
    <cfRule type="expression" dxfId="60" priority="28">
      <formula>Y36&gt;Z36</formula>
    </cfRule>
  </conditionalFormatting>
  <conditionalFormatting sqref="Y37">
    <cfRule type="expression" dxfId="59" priority="27">
      <formula>Y37&gt;Z37</formula>
    </cfRule>
  </conditionalFormatting>
  <conditionalFormatting sqref="Y38">
    <cfRule type="expression" dxfId="58" priority="26">
      <formula>Y38&gt;Z38</formula>
    </cfRule>
  </conditionalFormatting>
  <conditionalFormatting sqref="Y40">
    <cfRule type="expression" dxfId="57" priority="25">
      <formula>Y40&gt;Z40</formula>
    </cfRule>
  </conditionalFormatting>
  <conditionalFormatting sqref="Y41">
    <cfRule type="expression" dxfId="56" priority="24">
      <formula>Y41&gt;Z41</formula>
    </cfRule>
  </conditionalFormatting>
  <conditionalFormatting sqref="X15:X18">
    <cfRule type="colorScale" priority="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0:X23">
    <cfRule type="colorScale" priority="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5:X28">
    <cfRule type="colorScale" priority="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0:X33">
    <cfRule type="colorScale" priority="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5:X38">
    <cfRule type="colorScale" priority="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J40:J41">
    <cfRule type="dataBar" priority="3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{B7178F9E-9785-449A-9E3C-D987E88EC433}</x14:id>
        </ext>
      </extLst>
    </cfRule>
  </conditionalFormatting>
  <conditionalFormatting sqref="S40:S41">
    <cfRule type="dataBar" priority="3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{434DD881-480C-463F-B85E-20C87A852E49}</x14:id>
        </ext>
      </extLst>
    </cfRule>
  </conditionalFormatting>
  <conditionalFormatting sqref="V40:V41">
    <cfRule type="dataBar" priority="3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{815E6EA2-9368-4974-9C33-C147E416EA61}</x14:id>
        </ext>
      </extLst>
    </cfRule>
  </conditionalFormatting>
  <conditionalFormatting sqref="O40:O41">
    <cfRule type="colorScale" priority="33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41">
    <cfRule type="top10" dxfId="55" priority="332" rank="1"/>
  </conditionalFormatting>
  <conditionalFormatting sqref="K6:K41">
    <cfRule type="top10" dxfId="54" priority="333" rank="1"/>
  </conditionalFormatting>
  <conditionalFormatting sqref="T6:T41">
    <cfRule type="top10" dxfId="53" priority="334" rank="5"/>
  </conditionalFormatting>
  <conditionalFormatting sqref="P6:R41">
    <cfRule type="top10" dxfId="52" priority="335" rank="3"/>
  </conditionalFormatting>
  <conditionalFormatting sqref="X40:X41">
    <cfRule type="colorScale" priority="336">
      <colorScale>
        <cfvo type="min"/>
        <cfvo type="percentile" val="50"/>
        <cfvo type="max"/>
        <color rgb="FF00B050"/>
        <color theme="4"/>
        <color rgb="FFFF00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1EF611-E0F5-4057-85A0-5F892B8266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J6:J13</xm:sqref>
        </x14:conditionalFormatting>
        <x14:conditionalFormatting xmlns:xm="http://schemas.microsoft.com/office/excel/2006/main">
          <x14:cfRule type="dataBar" id="{484DF90E-8B19-412A-B996-8895AF8C23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J15:J18</xm:sqref>
        </x14:conditionalFormatting>
        <x14:conditionalFormatting xmlns:xm="http://schemas.microsoft.com/office/excel/2006/main">
          <x14:cfRule type="dataBar" id="{9CA64D13-90AA-4EF6-B21C-C02A6ED0BD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J20:J23</xm:sqref>
        </x14:conditionalFormatting>
        <x14:conditionalFormatting xmlns:xm="http://schemas.microsoft.com/office/excel/2006/main">
          <x14:cfRule type="dataBar" id="{76EBD8DA-6857-479E-A877-744F9D633F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J25:J28</xm:sqref>
        </x14:conditionalFormatting>
        <x14:conditionalFormatting xmlns:xm="http://schemas.microsoft.com/office/excel/2006/main">
          <x14:cfRule type="dataBar" id="{7FEFC4F4-BD3F-49B7-A881-412405D336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J30:J33</xm:sqref>
        </x14:conditionalFormatting>
        <x14:conditionalFormatting xmlns:xm="http://schemas.microsoft.com/office/excel/2006/main">
          <x14:cfRule type="dataBar" id="{C7E85B65-510A-4148-9D5C-1D6FBAF83B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J35:J38</xm:sqref>
        </x14:conditionalFormatting>
        <x14:conditionalFormatting xmlns:xm="http://schemas.microsoft.com/office/excel/2006/main">
          <x14:cfRule type="dataBar" id="{5C88A0EA-8521-4564-93C3-6195E01109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S6:S13</xm:sqref>
        </x14:conditionalFormatting>
        <x14:conditionalFormatting xmlns:xm="http://schemas.microsoft.com/office/excel/2006/main">
          <x14:cfRule type="dataBar" id="{89BA8BA3-A395-4A3D-8F5D-D7FB90480C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S15:S18</xm:sqref>
        </x14:conditionalFormatting>
        <x14:conditionalFormatting xmlns:xm="http://schemas.microsoft.com/office/excel/2006/main">
          <x14:cfRule type="dataBar" id="{D6B8F4C3-A2FD-4F48-BEA3-9AEF87763C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S20:S23</xm:sqref>
        </x14:conditionalFormatting>
        <x14:conditionalFormatting xmlns:xm="http://schemas.microsoft.com/office/excel/2006/main">
          <x14:cfRule type="dataBar" id="{731945DB-ABC1-48A6-A744-9C88457FB0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S25:S28</xm:sqref>
        </x14:conditionalFormatting>
        <x14:conditionalFormatting xmlns:xm="http://schemas.microsoft.com/office/excel/2006/main">
          <x14:cfRule type="dataBar" id="{2B5F369C-042A-4459-8012-538FAA83F2E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S30:S33</xm:sqref>
        </x14:conditionalFormatting>
        <x14:conditionalFormatting xmlns:xm="http://schemas.microsoft.com/office/excel/2006/main">
          <x14:cfRule type="dataBar" id="{68EB5456-7243-44D8-A3D4-C7EC7D93719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S35:S38</xm:sqref>
        </x14:conditionalFormatting>
        <x14:conditionalFormatting xmlns:xm="http://schemas.microsoft.com/office/excel/2006/main">
          <x14:cfRule type="dataBar" id="{8E7C5AC2-FDEF-4101-BDDE-E3EFC7EC2E69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V6:V13</xm:sqref>
        </x14:conditionalFormatting>
        <x14:conditionalFormatting xmlns:xm="http://schemas.microsoft.com/office/excel/2006/main">
          <x14:cfRule type="dataBar" id="{96F30AA2-203D-49B6-9586-3522851BE7E1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V15:V18</xm:sqref>
        </x14:conditionalFormatting>
        <x14:conditionalFormatting xmlns:xm="http://schemas.microsoft.com/office/excel/2006/main">
          <x14:cfRule type="dataBar" id="{E796995F-9CE2-4B63-8FFE-3BDBE97AF0B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V20:V23</xm:sqref>
        </x14:conditionalFormatting>
        <x14:conditionalFormatting xmlns:xm="http://schemas.microsoft.com/office/excel/2006/main">
          <x14:cfRule type="dataBar" id="{44A321D6-B16B-4C61-BE2C-E12448284395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V25:V28</xm:sqref>
        </x14:conditionalFormatting>
        <x14:conditionalFormatting xmlns:xm="http://schemas.microsoft.com/office/excel/2006/main">
          <x14:cfRule type="dataBar" id="{36AA673B-5EDD-4325-9B2B-262A617FBAB9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V30:V33</xm:sqref>
        </x14:conditionalFormatting>
        <x14:conditionalFormatting xmlns:xm="http://schemas.microsoft.com/office/excel/2006/main">
          <x14:cfRule type="dataBar" id="{706E2DE6-FC21-4F3E-9A31-256DCA67C699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V35:V38</xm:sqref>
        </x14:conditionalFormatting>
        <x14:conditionalFormatting xmlns:xm="http://schemas.microsoft.com/office/excel/2006/main">
          <x14:cfRule type="dataBar" id="{B7178F9E-9785-449A-9E3C-D987E88EC4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J40:J41</xm:sqref>
        </x14:conditionalFormatting>
        <x14:conditionalFormatting xmlns:xm="http://schemas.microsoft.com/office/excel/2006/main">
          <x14:cfRule type="dataBar" id="{434DD881-480C-463F-B85E-20C87A852E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S40:S41</xm:sqref>
        </x14:conditionalFormatting>
        <x14:conditionalFormatting xmlns:xm="http://schemas.microsoft.com/office/excel/2006/main">
          <x14:cfRule type="dataBar" id="{815E6EA2-9368-4974-9C33-C147E416EA61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V40:V41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showGridLines="0" showRowColHeaders="0" zoomScaleNormal="100" workbookViewId="0">
      <selection activeCell="L4" sqref="L4"/>
    </sheetView>
  </sheetViews>
  <sheetFormatPr defaultColWidth="9.140625" defaultRowHeight="17.25" x14ac:dyDescent="0.3"/>
  <cols>
    <col min="1" max="1" width="3.42578125" style="3" customWidth="1"/>
    <col min="2" max="2" width="19.28515625" style="1" customWidth="1"/>
    <col min="3" max="3" width="29.5703125" style="1" hidden="1" customWidth="1"/>
    <col min="4" max="4" width="12" style="1" hidden="1" customWidth="1"/>
    <col min="5" max="5" width="14.5703125" style="1" hidden="1" customWidth="1"/>
    <col min="6" max="6" width="24" style="5" customWidth="1"/>
    <col min="7" max="7" width="9.140625" style="1"/>
    <col min="8" max="8" width="8.85546875" style="1" hidden="1" customWidth="1"/>
    <col min="9" max="9" width="11.5703125" style="1" hidden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13.7109375" style="1" customWidth="1"/>
    <col min="21" max="22" width="12.7109375" style="1" customWidth="1"/>
    <col min="23" max="23" width="13.7109375" style="1" customWidth="1"/>
    <col min="24" max="24" width="14.85546875" style="1" customWidth="1"/>
    <col min="25" max="25" width="10.7109375" style="1" customWidth="1"/>
    <col min="26" max="26" width="10" style="1" customWidth="1"/>
    <col min="27" max="27" width="17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42233</v>
      </c>
      <c r="B1" s="3">
        <f ca="1">IF(WEEKDAY(A1)=2,-3,-1)</f>
        <v>-3</v>
      </c>
      <c r="C1" s="3">
        <f ca="1">DAY(A1+B1)</f>
        <v>14</v>
      </c>
      <c r="D1" s="8">
        <f xml:space="preserve"> RTD("cqg.rtd",,"StudyData",$A$5&amp;A6,"Bar",,"Time",Y4,,"all",,,"False")</f>
        <v>42233.416666666664</v>
      </c>
      <c r="E1" s="9">
        <f xml:space="preserve"> HOUR(D1)</f>
        <v>10</v>
      </c>
      <c r="F1" s="42">
        <f xml:space="preserve"> MINUTE(RTD("cqg.rtd",,"StudyData",$A$5&amp;A6,"Bar",,"Time",Y4,,"all",,,"False"))</f>
        <v>0</v>
      </c>
    </row>
    <row r="2" spans="1:30" ht="21.95" customHeight="1" x14ac:dyDescent="0.3">
      <c r="B2" s="113" t="s">
        <v>46</v>
      </c>
      <c r="C2" s="113"/>
      <c r="D2" s="113"/>
      <c r="E2" s="87">
        <f>RTD("cqg.rtd", ,"SystemInfo", "Linetime")</f>
        <v>42233.431909722225</v>
      </c>
      <c r="F2" s="87"/>
      <c r="G2" s="91"/>
      <c r="H2" s="91"/>
      <c r="I2" s="91"/>
      <c r="J2" s="123" t="s">
        <v>55</v>
      </c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85" t="s">
        <v>47</v>
      </c>
      <c r="Y2" s="85"/>
      <c r="Z2" s="87">
        <f>RTD("cqg.rtd", ,"SystemInfo", "Linetime")+1/24</f>
        <v>42233.473576388889</v>
      </c>
      <c r="AA2" s="87"/>
      <c r="AB2" s="36"/>
      <c r="AC2" s="36"/>
      <c r="AD2" s="37"/>
    </row>
    <row r="3" spans="1:30" ht="21.95" customHeight="1" x14ac:dyDescent="0.3">
      <c r="B3" s="114"/>
      <c r="C3" s="114"/>
      <c r="D3" s="114"/>
      <c r="E3" s="88"/>
      <c r="F3" s="88"/>
      <c r="G3" s="92"/>
      <c r="H3" s="92"/>
      <c r="I3" s="92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86"/>
      <c r="Y3" s="86"/>
      <c r="Z3" s="88"/>
      <c r="AA3" s="88"/>
      <c r="AB3" s="38"/>
      <c r="AC3" s="38"/>
      <c r="AD3" s="39"/>
    </row>
    <row r="4" spans="1:30" ht="20.100000000000001" customHeight="1" x14ac:dyDescent="0.3">
      <c r="B4" s="100" t="s">
        <v>49</v>
      </c>
      <c r="C4" s="101"/>
      <c r="D4" s="101"/>
      <c r="E4" s="102"/>
      <c r="F4" s="13" t="s">
        <v>30</v>
      </c>
      <c r="G4" s="13" t="s">
        <v>31</v>
      </c>
      <c r="H4" s="11"/>
      <c r="I4" s="11"/>
      <c r="J4" s="118" t="s">
        <v>34</v>
      </c>
      <c r="K4" s="118"/>
      <c r="L4" s="18">
        <v>12</v>
      </c>
      <c r="M4" s="14"/>
      <c r="N4" s="93" t="s">
        <v>41</v>
      </c>
      <c r="O4" s="94"/>
      <c r="P4" s="20">
        <v>8</v>
      </c>
      <c r="Q4" s="20">
        <v>11</v>
      </c>
      <c r="R4" s="21">
        <v>15</v>
      </c>
      <c r="S4" s="108" t="s">
        <v>38</v>
      </c>
      <c r="T4" s="108"/>
      <c r="U4" s="101" t="s">
        <v>39</v>
      </c>
      <c r="V4" s="101"/>
      <c r="W4" s="108" t="s">
        <v>42</v>
      </c>
      <c r="X4" s="109"/>
      <c r="Y4" s="16">
        <v>30</v>
      </c>
      <c r="Z4" s="15" t="s">
        <v>40</v>
      </c>
      <c r="AA4" s="100" t="s">
        <v>49</v>
      </c>
      <c r="AB4" s="101"/>
      <c r="AC4" s="101"/>
      <c r="AD4" s="102"/>
    </row>
    <row r="5" spans="1:30" ht="20.100000000000001" customHeight="1" x14ac:dyDescent="0.3">
      <c r="A5" s="4" t="s">
        <v>52</v>
      </c>
      <c r="B5" s="103"/>
      <c r="C5" s="107"/>
      <c r="D5" s="107"/>
      <c r="E5" s="112"/>
      <c r="F5" s="49" t="s">
        <v>33</v>
      </c>
      <c r="G5" s="49" t="s">
        <v>32</v>
      </c>
      <c r="H5" s="12"/>
      <c r="I5" s="12"/>
      <c r="J5" s="106" t="s">
        <v>35</v>
      </c>
      <c r="K5" s="106"/>
      <c r="L5" s="50" t="s">
        <v>36</v>
      </c>
      <c r="M5" s="51"/>
      <c r="N5" s="95"/>
      <c r="O5" s="96"/>
      <c r="P5" s="52" t="s">
        <v>48</v>
      </c>
      <c r="Q5" s="53">
        <v>12</v>
      </c>
      <c r="R5" s="54" t="str">
        <f>"20"&amp;R4</f>
        <v>2015</v>
      </c>
      <c r="S5" s="110"/>
      <c r="T5" s="110"/>
      <c r="U5" s="107"/>
      <c r="V5" s="107"/>
      <c r="W5" s="110"/>
      <c r="X5" s="111"/>
      <c r="Y5" s="106" t="s">
        <v>37</v>
      </c>
      <c r="Z5" s="106"/>
      <c r="AA5" s="103"/>
      <c r="AB5" s="104"/>
      <c r="AC5" s="104"/>
      <c r="AD5" s="105"/>
    </row>
    <row r="6" spans="1:30" ht="18.75" x14ac:dyDescent="0.3">
      <c r="A6" s="3" t="s">
        <v>0</v>
      </c>
      <c r="B6" s="58" t="str">
        <f>RIGHT(RTD("cqg.rtd",,"ContractData",$A$5&amp;A6,"LongDescription"),6)</f>
        <v>Sep 15</v>
      </c>
      <c r="C6" s="59"/>
      <c r="D6" s="59"/>
      <c r="E6" s="59"/>
      <c r="F6" s="60">
        <f>IF(B6="","",RTD("cqg.rtd",,"ContractData",$A$5&amp;A6,"ExpirationDate",,"D"))</f>
        <v>42261</v>
      </c>
      <c r="G6" s="61">
        <f ca="1">F6-$A$1</f>
        <v>28</v>
      </c>
      <c r="H6" s="61"/>
      <c r="I6" s="61"/>
      <c r="J6" s="61">
        <f>K6</f>
        <v>5241</v>
      </c>
      <c r="K6" s="61">
        <f>RTD("cqg.rtd", ,"ContractData", $A$5&amp;A6, "T_CVol")</f>
        <v>5241</v>
      </c>
      <c r="L6" s="61">
        <f xml:space="preserve"> RTD("cqg.rtd",,"StudyData", $A$5&amp;A6, "MA", "InputChoice=ContractVol,MAType=Sim,Period="&amp;$L$4&amp;"", "MA",,,"all",,,,"T")</f>
        <v>19648.16666667</v>
      </c>
      <c r="M6" s="62">
        <f>IF(K6&gt;L6,1,0)</f>
        <v>0</v>
      </c>
      <c r="N6" s="61">
        <f>RTD("cqg.rtd", ,"ContractData", $A$5&amp;A6, "Y_CVol")</f>
        <v>13914</v>
      </c>
      <c r="O6" s="63">
        <f>IF(ISERROR(K6/N6),"",K6/N6)</f>
        <v>0.37667097887020268</v>
      </c>
      <c r="P6" s="89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22013</v>
      </c>
      <c r="Q6" s="89"/>
      <c r="R6" s="89"/>
      <c r="S6" s="61">
        <f>T6</f>
        <v>51013</v>
      </c>
      <c r="T6" s="61">
        <f>IF(B6="","",RTD("cqg.rtd", ,"ContractData", $A$5&amp;A6, "COI"))</f>
        <v>51013</v>
      </c>
      <c r="U6" s="61">
        <f>T6-W6</f>
        <v>1158</v>
      </c>
      <c r="V6" s="61">
        <f>U6</f>
        <v>1158</v>
      </c>
      <c r="W6" s="61">
        <f>IF(B6="","",RTD("cqg.rtd", ,"ContractData", $A$5&amp;A6, "P_OI"))</f>
        <v>49855</v>
      </c>
      <c r="X6" s="64">
        <f t="shared" ref="X6:X13" si="0">IF(ISERROR(T6/W6),"",T6/W6)</f>
        <v>1.023227359342092</v>
      </c>
      <c r="Y6" s="62">
        <f>IF(RTD("cqg.rtd",,"StudyData",$A$5&amp;A6,"Vol","VolType=Exchange,CoCType=Contract","Vol",$Y$4,"0","ALL",,,"TRUE","T")="",0,RTD("cqg.rtd",,"StudyData",$A$5&amp;A6,"Vol","VolType=Exchange,CoCType=Contract","Vol",$Y$4,"0","ALL",,,"TRUE","T"))</f>
        <v>250</v>
      </c>
      <c r="Z6" s="62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544</v>
      </c>
      <c r="AA6" s="58" t="str">
        <f t="shared" ref="AA6:AA11" si="1">B6</f>
        <v>Sep 15</v>
      </c>
      <c r="AB6" s="43"/>
      <c r="AC6" s="22"/>
      <c r="AD6" s="23"/>
    </row>
    <row r="7" spans="1:30" ht="18.75" x14ac:dyDescent="0.3">
      <c r="A7" s="3" t="s">
        <v>1</v>
      </c>
      <c r="B7" s="58" t="str">
        <f>RIGHT(RTD("cqg.rtd",,"ContractData",$A$5&amp;A7,"LongDescription"),6)</f>
        <v>Oct 15</v>
      </c>
      <c r="C7" s="59"/>
      <c r="D7" s="59"/>
      <c r="E7" s="59"/>
      <c r="F7" s="60">
        <f>IF(B7="","",RTD("cqg.rtd",,"ContractData",$A$5&amp;A7,"ExpirationDate",,"D"))</f>
        <v>42291</v>
      </c>
      <c r="G7" s="61">
        <f t="shared" ref="G7:G36" ca="1" si="2">F7-$A$1</f>
        <v>58</v>
      </c>
      <c r="H7" s="61"/>
      <c r="I7" s="61"/>
      <c r="J7" s="61">
        <f>K7</f>
        <v>3318</v>
      </c>
      <c r="K7" s="61">
        <f>RTD("cqg.rtd", ,"ContractData", $A$5&amp;A7, "T_CVol")</f>
        <v>3318</v>
      </c>
      <c r="L7" s="61">
        <f xml:space="preserve"> RTD("cqg.rtd",,"StudyData", $A$5&amp;A7, "MA", "InputChoice=ContractVol,MAType=Sim,Period="&amp;$L$4&amp;"", "MA",,,"all",,,,"T")</f>
        <v>10015.75</v>
      </c>
      <c r="M7" s="62">
        <f>IF(K7&gt;L7,1,0)</f>
        <v>0</v>
      </c>
      <c r="N7" s="61">
        <f>RTD("cqg.rtd", ,"ContractData", $A$5&amp;A7, "Y_CVol")</f>
        <v>6726</v>
      </c>
      <c r="O7" s="63">
        <f t="shared" ref="O7:O36" si="3">IF(ISERROR(K7/N7),"",K7/N7)</f>
        <v>0.49330954504906332</v>
      </c>
      <c r="P7" s="89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8963</v>
      </c>
      <c r="Q7" s="89"/>
      <c r="R7" s="89"/>
      <c r="S7" s="61">
        <f t="shared" ref="S7:S36" si="4">T7</f>
        <v>36831</v>
      </c>
      <c r="T7" s="61">
        <f>IF(B7="","",RTD("cqg.rtd", ,"ContractData", $A$5&amp;A7, "COI"))</f>
        <v>36831</v>
      </c>
      <c r="U7" s="61">
        <f t="shared" ref="U7:U36" si="5">T7-W7</f>
        <v>1125</v>
      </c>
      <c r="V7" s="61">
        <f t="shared" ref="V7:V36" si="6">U7</f>
        <v>1125</v>
      </c>
      <c r="W7" s="61">
        <f>IF(B7="","",RTD("cqg.rtd", ,"ContractData", $A$5&amp;A7, "P_OI"))</f>
        <v>35706</v>
      </c>
      <c r="X7" s="64">
        <f t="shared" si="0"/>
        <v>1.0315073096958494</v>
      </c>
      <c r="Y7" s="62">
        <f>IF(RTD("cqg.rtd",,"StudyData",$A$5&amp;A7,"Vol","VolType=Exchange,CoCType=Contract","Vol",$Y$4,"0","ALL",,,"TRUE","T")="",0,RTD("cqg.rtd",,"StudyData",$A$5&amp;A7,"Vol","VolType=Exchange,CoCType=Contract","Vol",$Y$4,"0","ALL",,,"TRUE","T"))</f>
        <v>141</v>
      </c>
      <c r="Z7" s="62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165</v>
      </c>
      <c r="AA7" s="58" t="str">
        <f t="shared" si="1"/>
        <v>Oct 15</v>
      </c>
      <c r="AB7" s="43"/>
      <c r="AC7" s="22"/>
      <c r="AD7" s="23"/>
    </row>
    <row r="8" spans="1:30" ht="18.75" x14ac:dyDescent="0.3">
      <c r="A8" s="3" t="s">
        <v>2</v>
      </c>
      <c r="B8" s="58" t="str">
        <f>RIGHT(RTD("cqg.rtd",,"ContractData",$A$5&amp;A8,"LongDescription"),6)</f>
        <v>Dec 15</v>
      </c>
      <c r="C8" s="59"/>
      <c r="D8" s="59"/>
      <c r="E8" s="65"/>
      <c r="F8" s="60">
        <f>IF(B8="","",RTD("cqg.rtd",,"ContractData",$A$5&amp;A8,"ExpirationDate",,"D"))</f>
        <v>42352</v>
      </c>
      <c r="G8" s="61">
        <f t="shared" ca="1" si="2"/>
        <v>119</v>
      </c>
      <c r="H8" s="61"/>
      <c r="I8" s="61"/>
      <c r="J8" s="61">
        <f t="shared" ref="J8:J36" si="7">K8</f>
        <v>22400</v>
      </c>
      <c r="K8" s="61">
        <f>RTD("cqg.rtd", ,"ContractData", $A$5&amp;A8, "T_CVol")</f>
        <v>22400</v>
      </c>
      <c r="L8" s="61">
        <f xml:space="preserve"> RTD("cqg.rtd",,"StudyData", $A$5&amp;A8, "MA", "InputChoice=ContractVol,MAType=Sim,Period="&amp;$L$4&amp;"", "MA",,,"all",,,,"T")</f>
        <v>51371.75</v>
      </c>
      <c r="M8" s="62">
        <f t="shared" ref="M8:M36" si="8">IF(K8&gt;L8,1,0)</f>
        <v>0</v>
      </c>
      <c r="N8" s="61">
        <f>RTD("cqg.rtd", ,"ContractData", $A$5&amp;A8, "Y_CVol")</f>
        <v>39589</v>
      </c>
      <c r="O8" s="63">
        <f t="shared" si="3"/>
        <v>0.56581373613882646</v>
      </c>
      <c r="P8" s="89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47105</v>
      </c>
      <c r="Q8" s="89"/>
      <c r="R8" s="89"/>
      <c r="S8" s="61">
        <f t="shared" si="4"/>
        <v>186535</v>
      </c>
      <c r="T8" s="61">
        <f>IF(B8="","",RTD("cqg.rtd", ,"ContractData", $A$5&amp;A8, "COI"))</f>
        <v>186535</v>
      </c>
      <c r="U8" s="61">
        <f t="shared" si="5"/>
        <v>-228</v>
      </c>
      <c r="V8" s="61">
        <f t="shared" si="6"/>
        <v>-228</v>
      </c>
      <c r="W8" s="61">
        <f>IF(B8="","",RTD("cqg.rtd", ,"ContractData", $A$5&amp;A8, "P_OI"))</f>
        <v>186763</v>
      </c>
      <c r="X8" s="64">
        <f t="shared" si="0"/>
        <v>0.99877920144782428</v>
      </c>
      <c r="Y8" s="62">
        <f>IF(RTD("cqg.rtd",,"StudyData",$A$5&amp;A8,"Vol","VolType=Exchange,CoCType=Contract","Vol",$Y$4,"0","ALL",,,"TRUE","T")="",0,RTD("cqg.rtd",,"StudyData",$A$5&amp;A8,"Vol","VolType=Exchange,CoCType=Contract","Vol",$Y$4,"0","ALL",,,"TRUE","T"))</f>
        <v>2133</v>
      </c>
      <c r="Z8" s="62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2281</v>
      </c>
      <c r="AA8" s="58" t="str">
        <f t="shared" si="1"/>
        <v>Dec 15</v>
      </c>
      <c r="AB8" s="43"/>
      <c r="AC8" s="22"/>
      <c r="AD8" s="23"/>
    </row>
    <row r="9" spans="1:30" ht="18.75" x14ac:dyDescent="0.3">
      <c r="A9" s="3" t="s">
        <v>3</v>
      </c>
      <c r="B9" s="58" t="str">
        <f>RIGHT(RTD("cqg.rtd",,"ContractData",$A$5&amp;A9,"LongDescription"),6)</f>
        <v>Jan 16</v>
      </c>
      <c r="C9" s="59"/>
      <c r="D9" s="59"/>
      <c r="E9" s="59"/>
      <c r="F9" s="60">
        <f>IF(B9="","",RTD("cqg.rtd",,"ContractData",$A$5&amp;A9,"ExpirationDate",,"D"))</f>
        <v>42383</v>
      </c>
      <c r="G9" s="61">
        <f t="shared" ca="1" si="2"/>
        <v>150</v>
      </c>
      <c r="H9" s="61"/>
      <c r="I9" s="61"/>
      <c r="J9" s="61">
        <f t="shared" si="7"/>
        <v>2848</v>
      </c>
      <c r="K9" s="61">
        <f>RTD("cqg.rtd", ,"ContractData", $A$5&amp;A9, "T_CVol")</f>
        <v>2848</v>
      </c>
      <c r="L9" s="61">
        <f xml:space="preserve"> RTD("cqg.rtd",,"StudyData", $A$5&amp;A9, "MA", "InputChoice=ContractVol,MAType=Sim,Period="&amp;$L$4&amp;"", "MA",,,"all",,,,"T")</f>
        <v>4685.0833333299997</v>
      </c>
      <c r="M9" s="62">
        <f t="shared" si="8"/>
        <v>0</v>
      </c>
      <c r="N9" s="61">
        <f>RTD("cqg.rtd", ,"ContractData", $A$5&amp;A9, "Y_CVol")</f>
        <v>4290</v>
      </c>
      <c r="O9" s="63">
        <f t="shared" si="3"/>
        <v>0.66386946386946388</v>
      </c>
      <c r="P9" s="89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3777</v>
      </c>
      <c r="Q9" s="89"/>
      <c r="R9" s="89"/>
      <c r="S9" s="61">
        <f t="shared" si="4"/>
        <v>33913</v>
      </c>
      <c r="T9" s="61">
        <f>IF(B9="","",RTD("cqg.rtd", ,"ContractData", $A$5&amp;A9, "COI"))</f>
        <v>33913</v>
      </c>
      <c r="U9" s="61">
        <f t="shared" si="5"/>
        <v>639</v>
      </c>
      <c r="V9" s="61">
        <f t="shared" si="6"/>
        <v>639</v>
      </c>
      <c r="W9" s="61">
        <f>IF(B9="","",RTD("cqg.rtd", ,"ContractData", $A$5&amp;A9, "P_OI"))</f>
        <v>33274</v>
      </c>
      <c r="X9" s="64">
        <f t="shared" si="0"/>
        <v>1.0192041834465349</v>
      </c>
      <c r="Y9" s="62">
        <f>IF(RTD("cqg.rtd",,"StudyData",$A$5&amp;A9,"Vol","VolType=Exchange,CoCType=Contract","Vol",$Y$4,"0","ALL",,,"TRUE","T")="",0,RTD("cqg.rtd",,"StudyData",$A$5&amp;A9,"Vol","VolType=Exchange,CoCType=Contract","Vol",$Y$4,"0","ALL",,,"TRUE","T"))</f>
        <v>82</v>
      </c>
      <c r="Z9" s="62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135</v>
      </c>
      <c r="AA9" s="58" t="str">
        <f t="shared" si="1"/>
        <v>Jan 16</v>
      </c>
      <c r="AB9" s="43"/>
      <c r="AC9" s="22"/>
      <c r="AD9" s="23"/>
    </row>
    <row r="10" spans="1:30" ht="18.75" x14ac:dyDescent="0.3">
      <c r="A10" s="3" t="s">
        <v>4</v>
      </c>
      <c r="B10" s="58" t="str">
        <f>RIGHT(RTD("cqg.rtd",,"ContractData",$A$5&amp;A10,"LongDescription"),6)</f>
        <v>Mar 16</v>
      </c>
      <c r="C10" s="59"/>
      <c r="D10" s="59"/>
      <c r="E10" s="59"/>
      <c r="F10" s="60">
        <f>IF(B10="","",RTD("cqg.rtd",,"ContractData",$A$5&amp;A10,"ExpirationDate",,"D"))</f>
        <v>42443</v>
      </c>
      <c r="G10" s="61">
        <f t="shared" ca="1" si="2"/>
        <v>210</v>
      </c>
      <c r="H10" s="61"/>
      <c r="I10" s="61"/>
      <c r="J10" s="61">
        <f t="shared" si="7"/>
        <v>2997</v>
      </c>
      <c r="K10" s="61">
        <f>RTD("cqg.rtd", ,"ContractData", $A$5&amp;A10, "T_CVol")</f>
        <v>2997</v>
      </c>
      <c r="L10" s="61">
        <f xml:space="preserve"> RTD("cqg.rtd",,"StudyData", $A$5&amp;A10, "MA", "InputChoice=ContractVol,MAType=Sim,Period="&amp;$L$4&amp;"", "MA",,,"all",,,,"T")</f>
        <v>4161.8333333299997</v>
      </c>
      <c r="M10" s="62">
        <f t="shared" si="8"/>
        <v>0</v>
      </c>
      <c r="N10" s="61">
        <f>RTD("cqg.rtd", ,"ContractData", $A$5&amp;A10, "Y_CVol")</f>
        <v>4969</v>
      </c>
      <c r="O10" s="63">
        <f t="shared" si="3"/>
        <v>0.60313946468102231</v>
      </c>
      <c r="P10" s="89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2920</v>
      </c>
      <c r="Q10" s="89"/>
      <c r="R10" s="89"/>
      <c r="S10" s="61">
        <f t="shared" si="4"/>
        <v>27832</v>
      </c>
      <c r="T10" s="61">
        <f>IF(B10="","",RTD("cqg.rtd", ,"ContractData", $A$5&amp;A10, "COI"))</f>
        <v>27832</v>
      </c>
      <c r="U10" s="61">
        <f t="shared" si="5"/>
        <v>530</v>
      </c>
      <c r="V10" s="61">
        <f t="shared" si="6"/>
        <v>530</v>
      </c>
      <c r="W10" s="61">
        <f>IF(B10="","",RTD("cqg.rtd", ,"ContractData", $A$5&amp;A10, "P_OI"))</f>
        <v>27302</v>
      </c>
      <c r="X10" s="64">
        <f t="shared" si="0"/>
        <v>1.0194124972529486</v>
      </c>
      <c r="Y10" s="62">
        <f>IF(RTD("cqg.rtd",,"StudyData",$A$5&amp;A10,"Vol","VolType=Exchange,CoCType=Contract","Vol",$Y$4,"0","ALL",,,"TRUE","T")="",0,RTD("cqg.rtd",,"StudyData",$A$5&amp;A10,"Vol","VolType=Exchange,CoCType=Contract","Vol",$Y$4,"0","ALL",,,"TRUE","T"))</f>
        <v>109</v>
      </c>
      <c r="Z10" s="62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LocalMinute("&amp;$A$5&amp;$A10&amp;")="&amp;$F$1&amp;")","Bar",,"Vol",$Y$4,"0"))</f>
        <v>93</v>
      </c>
      <c r="AA10" s="58" t="str">
        <f t="shared" si="1"/>
        <v>Mar 16</v>
      </c>
      <c r="AB10" s="43"/>
      <c r="AC10" s="22"/>
      <c r="AD10" s="23"/>
    </row>
    <row r="11" spans="1:30" ht="18.75" x14ac:dyDescent="0.3">
      <c r="A11" s="3" t="s">
        <v>5</v>
      </c>
      <c r="B11" s="58" t="str">
        <f>RIGHT(RTD("cqg.rtd",,"ContractData",$A$5&amp;A11,"LongDescription"),6)</f>
        <v>May 16</v>
      </c>
      <c r="C11" s="59"/>
      <c r="D11" s="59"/>
      <c r="E11" s="59"/>
      <c r="F11" s="60">
        <f>IF(B11="","",RTD("cqg.rtd",,"ContractData",$A$5&amp;A11,"ExpirationDate",,"D"))</f>
        <v>42503</v>
      </c>
      <c r="G11" s="61">
        <f t="shared" ca="1" si="2"/>
        <v>270</v>
      </c>
      <c r="H11" s="61"/>
      <c r="I11" s="61"/>
      <c r="J11" s="61">
        <f t="shared" si="7"/>
        <v>1482</v>
      </c>
      <c r="K11" s="61">
        <f>RTD("cqg.rtd", ,"ContractData", $A$5&amp;A11, "T_CVol")</f>
        <v>1482</v>
      </c>
      <c r="L11" s="61">
        <f xml:space="preserve"> RTD("cqg.rtd",,"StudyData", $A$5&amp;A11, "MA", "InputChoice=ContractVol,MAType=Sim,Period="&amp;$L$4&amp;"", "MA",,,"all",,,,"T")</f>
        <v>2678.5833333300002</v>
      </c>
      <c r="M11" s="62">
        <f t="shared" si="8"/>
        <v>0</v>
      </c>
      <c r="N11" s="61">
        <f>RTD("cqg.rtd", ,"ContractData", $A$5&amp;A11, "Y_CVol")</f>
        <v>2040</v>
      </c>
      <c r="O11" s="63">
        <f t="shared" si="3"/>
        <v>0.72647058823529409</v>
      </c>
      <c r="P11" s="89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2296</v>
      </c>
      <c r="Q11" s="89"/>
      <c r="R11" s="89"/>
      <c r="S11" s="61">
        <f t="shared" si="4"/>
        <v>23800</v>
      </c>
      <c r="T11" s="61">
        <f>IF(B11="","",RTD("cqg.rtd", ,"ContractData", $A$5&amp;A11, "COI"))</f>
        <v>23800</v>
      </c>
      <c r="U11" s="61">
        <f t="shared" si="5"/>
        <v>-7</v>
      </c>
      <c r="V11" s="61">
        <f t="shared" si="6"/>
        <v>-7</v>
      </c>
      <c r="W11" s="61">
        <f>IF(B11="","",RTD("cqg.rtd", ,"ContractData", $A$5&amp;A11, "P_OI"))</f>
        <v>23807</v>
      </c>
      <c r="X11" s="64">
        <f t="shared" si="0"/>
        <v>0.99970596883269625</v>
      </c>
      <c r="Y11" s="62">
        <f>IF(RTD("cqg.rtd",,"StudyData",$A$5&amp;A11,"Vol","VolType=Exchange,CoCType=Contract","Vol",$Y$4,"0","ALL",,,"TRUE","T")="",0,RTD("cqg.rtd",,"StudyData",$A$5&amp;A11,"Vol","VolType=Exchange,CoCType=Contract","Vol",$Y$4,"0","ALL",,,"TRUE","T"))</f>
        <v>123</v>
      </c>
      <c r="Z11" s="62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18</v>
      </c>
      <c r="AA11" s="58" t="str">
        <f t="shared" si="1"/>
        <v>May 16</v>
      </c>
      <c r="AB11" s="43"/>
      <c r="AC11" s="22"/>
      <c r="AD11" s="23"/>
    </row>
    <row r="12" spans="1:30" ht="18.75" x14ac:dyDescent="0.3">
      <c r="A12" s="3" t="s">
        <v>6</v>
      </c>
      <c r="B12" s="58" t="str">
        <f>RIGHT(RTD("cqg.rtd",,"ContractData",$A$5&amp;A12,"LongDescription"),6)</f>
        <v>Jul 16</v>
      </c>
      <c r="C12" s="59"/>
      <c r="D12" s="59"/>
      <c r="E12" s="59"/>
      <c r="F12" s="60">
        <f>IF(B12="","",RTD("cqg.rtd",,"ContractData",$A$5&amp;A12,"ExpirationDate",,"D"))</f>
        <v>42565</v>
      </c>
      <c r="G12" s="61">
        <f t="shared" ca="1" si="2"/>
        <v>332</v>
      </c>
      <c r="H12" s="61"/>
      <c r="I12" s="61"/>
      <c r="J12" s="61">
        <f t="shared" si="7"/>
        <v>787</v>
      </c>
      <c r="K12" s="61">
        <f>RTD("cqg.rtd", ,"ContractData", $A$5&amp;A12, "T_CVol")</f>
        <v>787</v>
      </c>
      <c r="L12" s="61">
        <f xml:space="preserve"> RTD("cqg.rtd",,"StudyData", $A$5&amp;A12, "MA", "InputChoice=ContractVol,MAType=Sim,Period="&amp;$L$4&amp;"", "MA",,,"all",,,,"T")</f>
        <v>1576.08333333</v>
      </c>
      <c r="M12" s="62">
        <f t="shared" si="8"/>
        <v>0</v>
      </c>
      <c r="N12" s="61">
        <f>RTD("cqg.rtd", ,"ContractData", $A$5&amp;A12, "Y_CVol")</f>
        <v>2121</v>
      </c>
      <c r="O12" s="63">
        <f t="shared" si="3"/>
        <v>0.37105139085337108</v>
      </c>
      <c r="P12" s="89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1286</v>
      </c>
      <c r="Q12" s="89"/>
      <c r="R12" s="89"/>
      <c r="S12" s="61">
        <f t="shared" si="4"/>
        <v>14980</v>
      </c>
      <c r="T12" s="61">
        <f>IF(B12="","",RTD("cqg.rtd", ,"ContractData", $A$5&amp;A12, "COI"))</f>
        <v>14980</v>
      </c>
      <c r="U12" s="61">
        <f t="shared" si="5"/>
        <v>26</v>
      </c>
      <c r="V12" s="61">
        <f t="shared" si="6"/>
        <v>26</v>
      </c>
      <c r="W12" s="61">
        <f>IF(B12="","",RTD("cqg.rtd", ,"ContractData", $A$5&amp;A12, "P_OI"))</f>
        <v>14954</v>
      </c>
      <c r="X12" s="64">
        <f t="shared" si="0"/>
        <v>1.0017386652400695</v>
      </c>
      <c r="Y12" s="62">
        <f>IF(RTD("cqg.rtd",,"StudyData",$A$5&amp;A12,"Vol","VolType=Exchange,CoCType=Contract","Vol",$Y$4,"0","ALL",,,"TRUE","T")="",0,RTD("cqg.rtd",,"StudyData",$A$5&amp;A12,"Vol","VolType=Exchange,CoCType=Contract","Vol",$Y$4,"0","ALL",,,"TRUE","T"))</f>
        <v>59</v>
      </c>
      <c r="Z12" s="62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5</v>
      </c>
      <c r="AA12" s="58" t="str">
        <f>B11</f>
        <v>May 16</v>
      </c>
      <c r="AB12" s="43"/>
      <c r="AC12" s="22"/>
      <c r="AD12" s="23"/>
    </row>
    <row r="13" spans="1:30" ht="18.75" x14ac:dyDescent="0.3">
      <c r="A13" s="3" t="s">
        <v>7</v>
      </c>
      <c r="B13" s="58" t="str">
        <f>RIGHT(RTD("cqg.rtd",,"ContractData",$A$5&amp;A13,"LongDescription"),6)</f>
        <v>Aug 16</v>
      </c>
      <c r="C13" s="59"/>
      <c r="D13" s="59"/>
      <c r="E13" s="59"/>
      <c r="F13" s="60">
        <f>IF(B13="","",RTD("cqg.rtd",,"ContractData",$A$5&amp;A13,"ExpirationDate",,"D"))</f>
        <v>42594</v>
      </c>
      <c r="G13" s="61">
        <f t="shared" ca="1" si="2"/>
        <v>361</v>
      </c>
      <c r="H13" s="61"/>
      <c r="I13" s="61"/>
      <c r="J13" s="61">
        <f t="shared" si="7"/>
        <v>191</v>
      </c>
      <c r="K13" s="61">
        <f>RTD("cqg.rtd", ,"ContractData", $A$5&amp;A13, "T_CVol")</f>
        <v>191</v>
      </c>
      <c r="L13" s="61">
        <f xml:space="preserve"> RTD("cqg.rtd",,"StudyData", $A$5&amp;A13, "MA", "InputChoice=ContractVol,MAType=Sim,Period="&amp;$L$4&amp;"", "MA",,,"all",,,,"T")</f>
        <v>257.5</v>
      </c>
      <c r="M13" s="62">
        <f t="shared" si="8"/>
        <v>0</v>
      </c>
      <c r="N13" s="61">
        <f>RTD("cqg.rtd", ,"ContractData", $A$5&amp;A13, "Y_CVol")</f>
        <v>235</v>
      </c>
      <c r="O13" s="63">
        <f t="shared" si="3"/>
        <v>0.81276595744680846</v>
      </c>
      <c r="P13" s="89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155</v>
      </c>
      <c r="Q13" s="89"/>
      <c r="R13" s="89"/>
      <c r="S13" s="61">
        <f t="shared" si="4"/>
        <v>2898</v>
      </c>
      <c r="T13" s="61">
        <f>IF(B13="","",RTD("cqg.rtd", ,"ContractData", $A$5&amp;A13, "COI"))</f>
        <v>2898</v>
      </c>
      <c r="U13" s="61">
        <f t="shared" si="5"/>
        <v>53</v>
      </c>
      <c r="V13" s="61">
        <f t="shared" si="6"/>
        <v>53</v>
      </c>
      <c r="W13" s="61">
        <f>IF(B13="","",RTD("cqg.rtd", ,"ContractData", $A$5&amp;A13, "P_OI"))</f>
        <v>2845</v>
      </c>
      <c r="X13" s="64">
        <f t="shared" si="0"/>
        <v>1.0186291739894553</v>
      </c>
      <c r="Y13" s="62">
        <f>IF(RTD("cqg.rtd",,"StudyData",$A$5&amp;A13,"Vol","VolType=Exchange,CoCType=Contract","Vol",$Y$4,"0","ALL",,,"TRUE","T")="",0,RTD("cqg.rtd",,"StudyData",$A$5&amp;A13,"Vol","VolType=Exchange,CoCType=Contract","Vol",$Y$4,"0","ALL",,,"TRUE","T"))</f>
        <v>10</v>
      </c>
      <c r="Z13" s="62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3</v>
      </c>
      <c r="AA13" s="58" t="str">
        <f>B13</f>
        <v>Aug 16</v>
      </c>
      <c r="AB13" s="43"/>
      <c r="AC13" s="22"/>
      <c r="AD13" s="23"/>
    </row>
    <row r="14" spans="1:30" ht="6.75" hidden="1" customHeight="1" x14ac:dyDescent="0.3">
      <c r="B14" s="66"/>
      <c r="C14" s="67"/>
      <c r="D14" s="67"/>
      <c r="E14" s="67"/>
      <c r="F14" s="68"/>
      <c r="G14" s="69"/>
      <c r="H14" s="70"/>
      <c r="I14" s="69"/>
      <c r="J14" s="69"/>
      <c r="K14" s="69"/>
      <c r="L14" s="69"/>
      <c r="M14" s="71"/>
      <c r="N14" s="69"/>
      <c r="O14" s="72"/>
      <c r="P14" s="73"/>
      <c r="Q14" s="73"/>
      <c r="R14" s="73"/>
      <c r="S14" s="69"/>
      <c r="T14" s="69"/>
      <c r="U14" s="69"/>
      <c r="V14" s="69"/>
      <c r="W14" s="69"/>
      <c r="X14" s="69"/>
      <c r="Y14" s="69"/>
      <c r="Z14" s="71"/>
      <c r="AA14" s="66"/>
      <c r="AB14" s="6"/>
      <c r="AC14" s="6"/>
      <c r="AD14" s="10"/>
    </row>
    <row r="15" spans="1:30" ht="18.75" x14ac:dyDescent="0.3">
      <c r="A15" s="3" t="s">
        <v>8</v>
      </c>
      <c r="B15" s="58" t="str">
        <f>RIGHT(RTD("cqg.rtd",,"ContractData",$A$5&amp;A15,"LongDescription"),6)</f>
        <v>Sep 16</v>
      </c>
      <c r="C15" s="59"/>
      <c r="D15" s="59"/>
      <c r="E15" s="59"/>
      <c r="F15" s="60">
        <f>IF(B15="","",RTD("cqg.rtd",,"ContractData",$A$5&amp;A15,"ExpirationDate",,"D"))</f>
        <v>42627</v>
      </c>
      <c r="G15" s="61">
        <f t="shared" ca="1" si="2"/>
        <v>394</v>
      </c>
      <c r="H15" s="74"/>
      <c r="I15" s="61"/>
      <c r="J15" s="61">
        <f t="shared" si="7"/>
        <v>79</v>
      </c>
      <c r="K15" s="61">
        <f>RTD("cqg.rtd", ,"ContractData", $A$5&amp;A15, "T_CVol")</f>
        <v>79</v>
      </c>
      <c r="L15" s="61">
        <f xml:space="preserve"> RTD("cqg.rtd",,"StudyData", $A$5&amp;A15, "MA", "InputChoice=ContractVol,MAType=Sim,Period="&amp;$L$4&amp;"", "MA",,,"all",,,,"T")</f>
        <v>194.91666667000001</v>
      </c>
      <c r="M15" s="62">
        <f t="shared" si="8"/>
        <v>0</v>
      </c>
      <c r="N15" s="61">
        <f>RTD("cqg.rtd", ,"ContractData", $A$5&amp;A15, "Y_CVol")</f>
        <v>280</v>
      </c>
      <c r="O15" s="63">
        <f t="shared" si="3"/>
        <v>0.28214285714285714</v>
      </c>
      <c r="P15" s="89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>147</v>
      </c>
      <c r="Q15" s="89"/>
      <c r="R15" s="89"/>
      <c r="S15" s="61">
        <f t="shared" si="4"/>
        <v>2241</v>
      </c>
      <c r="T15" s="61">
        <f>IF(B15="","",RTD("cqg.rtd", ,"ContractData", $A$5&amp;A15, "COI"))</f>
        <v>2241</v>
      </c>
      <c r="U15" s="61">
        <f t="shared" si="5"/>
        <v>-14</v>
      </c>
      <c r="V15" s="61">
        <f t="shared" si="6"/>
        <v>-14</v>
      </c>
      <c r="W15" s="61">
        <f>IF(B15="","",RTD("cqg.rtd", ,"ContractData", $A$5&amp;A15, "P_OI"))</f>
        <v>2255</v>
      </c>
      <c r="X15" s="64">
        <f>IF(ISERROR(T15/W15),"",T15/W15)</f>
        <v>0.99379157427937914</v>
      </c>
      <c r="Y15" s="62">
        <f>IF(RTD("cqg.rtd",,"StudyData",$A$5&amp;A15,"Vol","VolType=Exchange,CoCType=Contract","Vol",$Y$4,"0","ALL",,,"TRUE","T")="",0,RTD("cqg.rtd",,"StudyData",$A$5&amp;A15,"Vol","VolType=Exchange,CoCType=Contract","Vol",$Y$4,"0","ALL",,,"TRUE","T"))</f>
        <v>15</v>
      </c>
      <c r="Z15" s="62">
        <f ca="1">IF(B15="","",RTD("cqg.rtd",,"StudyData","Vol("&amp;$A$5&amp;A15&amp;") when (LocalDay("&amp;$A$5&amp;A15&amp;")="&amp;$C$1&amp;" and LocalHour("&amp;$A$5&amp;A15&amp;")="&amp;$E$1&amp;" and LocalMinute("&amp;$A$5&amp;$A15&amp;")="&amp;$F$1&amp;")","Bar",,"Vol",$Y$4,"0"))</f>
        <v>4</v>
      </c>
      <c r="AA15" s="58" t="str">
        <f>B15</f>
        <v>Sep 16</v>
      </c>
      <c r="AB15" s="44"/>
      <c r="AC15" s="24"/>
      <c r="AD15" s="25"/>
    </row>
    <row r="16" spans="1:30" ht="18.75" x14ac:dyDescent="0.3">
      <c r="A16" s="3" t="s">
        <v>9</v>
      </c>
      <c r="B16" s="58" t="str">
        <f>RIGHT(RTD("cqg.rtd",,"ContractData",$A$5&amp;A16,"LongDescription"),6)</f>
        <v>Oct 16</v>
      </c>
      <c r="C16" s="59"/>
      <c r="D16" s="59"/>
      <c r="E16" s="59"/>
      <c r="F16" s="60">
        <f>IF(B16="","",RTD("cqg.rtd",,"ContractData",$A$5&amp;A16,"ExpirationDate",,"D"))</f>
        <v>42657</v>
      </c>
      <c r="G16" s="61">
        <f t="shared" ca="1" si="2"/>
        <v>424</v>
      </c>
      <c r="H16" s="74"/>
      <c r="I16" s="61"/>
      <c r="J16" s="61">
        <f t="shared" si="7"/>
        <v>10</v>
      </c>
      <c r="K16" s="61">
        <f>RTD("cqg.rtd", ,"ContractData", $A$5&amp;A16, "T_CVol")</f>
        <v>10</v>
      </c>
      <c r="L16" s="61">
        <f xml:space="preserve"> RTD("cqg.rtd",,"StudyData", $A$5&amp;A16, "MA", "InputChoice=ContractVol,MAType=Sim,Period="&amp;$L$4&amp;"", "MA",,,"all",,,,"T")</f>
        <v>150.08333332999999</v>
      </c>
      <c r="M16" s="62">
        <f t="shared" si="8"/>
        <v>0</v>
      </c>
      <c r="N16" s="61">
        <f>RTD("cqg.rtd", ,"ContractData", $A$5&amp;A16, "Y_CVol")</f>
        <v>496</v>
      </c>
      <c r="O16" s="63">
        <f t="shared" si="3"/>
        <v>2.0161290322580645E-2</v>
      </c>
      <c r="P16" s="89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101</v>
      </c>
      <c r="Q16" s="89"/>
      <c r="R16" s="89"/>
      <c r="S16" s="61">
        <f t="shared" si="4"/>
        <v>2174</v>
      </c>
      <c r="T16" s="61">
        <f>IF(B16="","",RTD("cqg.rtd", ,"ContractData", $A$5&amp;A16, "COI"))</f>
        <v>2174</v>
      </c>
      <c r="U16" s="61">
        <f t="shared" si="5"/>
        <v>140</v>
      </c>
      <c r="V16" s="61">
        <f t="shared" si="6"/>
        <v>140</v>
      </c>
      <c r="W16" s="61">
        <f>IF(B16="","",RTD("cqg.rtd", ,"ContractData", $A$5&amp;A16, "P_OI"))</f>
        <v>2034</v>
      </c>
      <c r="X16" s="64">
        <f>IF(ISERROR(T16/W16),"",T16/W16)</f>
        <v>1.0688298918387413</v>
      </c>
      <c r="Y16" s="62">
        <f>IF(RTD("cqg.rtd",,"StudyData",$A$5&amp;A16,"Vol","VolType=Exchange,CoCType=Contract","Vol",$Y$4,"0","ALL",,,"TRUE","T")="",0,RTD("cqg.rtd",,"StudyData",$A$5&amp;A16,"Vol","VolType=Exchange,CoCType=Contract","Vol",$Y$4,"0","ALL",,,"TRUE","T"))</f>
        <v>0</v>
      </c>
      <c r="Z16" s="62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1</v>
      </c>
      <c r="AA16" s="58" t="str">
        <f>B16</f>
        <v>Oct 16</v>
      </c>
      <c r="AB16" s="44"/>
      <c r="AC16" s="24"/>
      <c r="AD16" s="25"/>
    </row>
    <row r="17" spans="1:30" ht="18.75" x14ac:dyDescent="0.3">
      <c r="A17" s="3" t="s">
        <v>10</v>
      </c>
      <c r="B17" s="58" t="str">
        <f>RIGHT(RTD("cqg.rtd",,"ContractData",$A$5&amp;A17,"LongDescription"),6)</f>
        <v>Dec 16</v>
      </c>
      <c r="C17" s="59"/>
      <c r="D17" s="59"/>
      <c r="E17" s="59"/>
      <c r="F17" s="60">
        <f>IF(B17="","",RTD("cqg.rtd",,"ContractData",$A$5&amp;A17,"ExpirationDate",,"D"))</f>
        <v>42718</v>
      </c>
      <c r="G17" s="61">
        <f t="shared" ca="1" si="2"/>
        <v>485</v>
      </c>
      <c r="H17" s="74"/>
      <c r="I17" s="61"/>
      <c r="J17" s="61">
        <f t="shared" si="7"/>
        <v>74</v>
      </c>
      <c r="K17" s="61">
        <f>RTD("cqg.rtd", ,"ContractData", $A$5&amp;A17, "T_CVol")</f>
        <v>74</v>
      </c>
      <c r="L17" s="61">
        <f xml:space="preserve"> RTD("cqg.rtd",,"StudyData", $A$5&amp;A17, "MA", "InputChoice=ContractVol,MAType=Sim,Period="&amp;$L$4&amp;"", "MA",,,"all",,,,"T")</f>
        <v>510.91666666999998</v>
      </c>
      <c r="M17" s="62">
        <f t="shared" si="8"/>
        <v>0</v>
      </c>
      <c r="N17" s="61">
        <f>RTD("cqg.rtd", ,"ContractData", $A$5&amp;A17, "Y_CVol")</f>
        <v>1259</v>
      </c>
      <c r="O17" s="63">
        <f t="shared" si="3"/>
        <v>5.8776806989674343E-2</v>
      </c>
      <c r="P17" s="89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370</v>
      </c>
      <c r="Q17" s="89"/>
      <c r="R17" s="89"/>
      <c r="S17" s="61">
        <f t="shared" si="4"/>
        <v>5654</v>
      </c>
      <c r="T17" s="61">
        <f>IF(B17="","",RTD("cqg.rtd", ,"ContractData", $A$5&amp;A17, "COI"))</f>
        <v>5654</v>
      </c>
      <c r="U17" s="61">
        <f t="shared" si="5"/>
        <v>172</v>
      </c>
      <c r="V17" s="61">
        <f t="shared" si="6"/>
        <v>172</v>
      </c>
      <c r="W17" s="61">
        <f>IF(B17="","",RTD("cqg.rtd", ,"ContractData", $A$5&amp;A17, "P_OI"))</f>
        <v>5482</v>
      </c>
      <c r="X17" s="64">
        <f>IF(ISERROR(T17/W17),"",T17/W17)</f>
        <v>1.0313754104341482</v>
      </c>
      <c r="Y17" s="62">
        <f>IF(RTD("cqg.rtd",,"StudyData",$A$5&amp;A17,"Vol","VolType=Exchange,CoCType=Contract","Vol",$Y$4,"0","ALL",,,"TRUE","T")="",0,RTD("cqg.rtd",,"StudyData",$A$5&amp;A17,"Vol","VolType=Exchange,CoCType=Contract","Vol",$Y$4,"0","ALL",,,"TRUE","T"))</f>
        <v>0</v>
      </c>
      <c r="Z17" s="62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97</v>
      </c>
      <c r="AA17" s="58" t="str">
        <f>B17</f>
        <v>Dec 16</v>
      </c>
      <c r="AB17" s="44"/>
      <c r="AC17" s="24"/>
      <c r="AD17" s="25"/>
    </row>
    <row r="18" spans="1:30" ht="18.75" x14ac:dyDescent="0.3">
      <c r="A18" s="3" t="s">
        <v>11</v>
      </c>
      <c r="B18" s="58" t="str">
        <f>RIGHT(RTD("cqg.rtd",,"ContractData",$A$5&amp;A18,"LongDescription"),6)</f>
        <v>Jan 17</v>
      </c>
      <c r="C18" s="59"/>
      <c r="D18" s="59"/>
      <c r="E18" s="59"/>
      <c r="F18" s="60">
        <f>IF(B18="","",RTD("cqg.rtd",,"ContractData",$A$5&amp;A18,"ExpirationDate",,"D"))</f>
        <v>42748</v>
      </c>
      <c r="G18" s="61">
        <f t="shared" ca="1" si="2"/>
        <v>515</v>
      </c>
      <c r="H18" s="74"/>
      <c r="I18" s="61"/>
      <c r="J18" s="61">
        <f t="shared" si="7"/>
        <v>0</v>
      </c>
      <c r="K18" s="61">
        <f>RTD("cqg.rtd", ,"ContractData", $A$5&amp;A18, "T_CVol")</f>
        <v>0</v>
      </c>
      <c r="L18" s="61">
        <f xml:space="preserve"> RTD("cqg.rtd",,"StudyData", $A$5&amp;A18, "MA", "InputChoice=ContractVol,MAType=Sim,Period="&amp;$L$4&amp;"", "MA",,,"all",,,,"T")</f>
        <v>19.416666670000001</v>
      </c>
      <c r="M18" s="62">
        <f t="shared" si="8"/>
        <v>0</v>
      </c>
      <c r="N18" s="61">
        <f>RTD("cqg.rtd", ,"ContractData", $A$5&amp;A18, "Y_CVol")</f>
        <v>4</v>
      </c>
      <c r="O18" s="63">
        <f t="shared" si="3"/>
        <v>0</v>
      </c>
      <c r="P18" s="89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21</v>
      </c>
      <c r="Q18" s="89"/>
      <c r="R18" s="89"/>
      <c r="S18" s="61">
        <f t="shared" si="4"/>
        <v>111</v>
      </c>
      <c r="T18" s="61">
        <f>IF(B18="","",RTD("cqg.rtd", ,"ContractData", $A$5&amp;A18, "COI"))</f>
        <v>111</v>
      </c>
      <c r="U18" s="61">
        <f t="shared" si="5"/>
        <v>-2</v>
      </c>
      <c r="V18" s="61">
        <f t="shared" si="6"/>
        <v>-2</v>
      </c>
      <c r="W18" s="61">
        <f>IF(B18="","",RTD("cqg.rtd", ,"ContractData", $A$5&amp;A18, "P_OI"))</f>
        <v>113</v>
      </c>
      <c r="X18" s="64">
        <f>IF(ISERROR(T18/W18),"",T18/W18)</f>
        <v>0.98230088495575218</v>
      </c>
      <c r="Y18" s="62">
        <f>IF(RTD("cqg.rtd",,"StudyData",$A$5&amp;A18,"Vol","VolType=Exchange,CoCType=Contract","Vol",$Y$4,"0","ALL",,,"TRUE","T")="",0,RTD("cqg.rtd",,"StudyData",$A$5&amp;A18,"Vol","VolType=Exchange,CoCType=Contract","Vol",$Y$4,"0","ALL",,,"TRUE","T"))</f>
        <v>0</v>
      </c>
      <c r="Z18" s="62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4</v>
      </c>
      <c r="AA18" s="58" t="str">
        <f>B18</f>
        <v>Jan 17</v>
      </c>
      <c r="AB18" s="44"/>
      <c r="AC18" s="24"/>
      <c r="AD18" s="25"/>
    </row>
    <row r="19" spans="1:30" ht="8.1" hidden="1" customHeight="1" x14ac:dyDescent="0.3">
      <c r="B19" s="66"/>
      <c r="C19" s="67"/>
      <c r="D19" s="67"/>
      <c r="E19" s="67"/>
      <c r="F19" s="68"/>
      <c r="G19" s="69"/>
      <c r="H19" s="70"/>
      <c r="I19" s="69"/>
      <c r="J19" s="69"/>
      <c r="K19" s="69"/>
      <c r="L19" s="69"/>
      <c r="M19" s="71"/>
      <c r="N19" s="69"/>
      <c r="O19" s="72"/>
      <c r="P19" s="73"/>
      <c r="Q19" s="73"/>
      <c r="R19" s="73"/>
      <c r="S19" s="69"/>
      <c r="T19" s="69"/>
      <c r="U19" s="69"/>
      <c r="V19" s="69"/>
      <c r="W19" s="69"/>
      <c r="X19" s="69"/>
      <c r="Y19" s="69"/>
      <c r="Z19" s="71"/>
      <c r="AA19" s="66"/>
      <c r="AB19" s="6"/>
      <c r="AC19" s="6"/>
      <c r="AD19" s="10"/>
    </row>
    <row r="20" spans="1:30" ht="18.75" x14ac:dyDescent="0.3">
      <c r="A20" s="3" t="s">
        <v>12</v>
      </c>
      <c r="B20" s="58" t="str">
        <f>RIGHT(RTD("cqg.rtd",,"ContractData",$A$5&amp;A20,"LongDescription"),6)</f>
        <v>Mar 17</v>
      </c>
      <c r="C20" s="59"/>
      <c r="D20" s="59"/>
      <c r="E20" s="59"/>
      <c r="F20" s="60">
        <f>IF(B20="","",RTD("cqg.rtd",,"ContractData",$A$5&amp;A20,"ExpirationDate",,"D"))</f>
        <v>42808</v>
      </c>
      <c r="G20" s="61">
        <f t="shared" ca="1" si="2"/>
        <v>575</v>
      </c>
      <c r="H20" s="74"/>
      <c r="I20" s="61"/>
      <c r="J20" s="61">
        <f t="shared" si="7"/>
        <v>0</v>
      </c>
      <c r="K20" s="61">
        <f>RTD("cqg.rtd", ,"ContractData", $A$5&amp;A20, "T_CVol")</f>
        <v>0</v>
      </c>
      <c r="L20" s="61">
        <f xml:space="preserve"> RTD("cqg.rtd",,"StudyData", $A$5&amp;A20, "MA", "InputChoice=ContractVol,MAType=Sim,Period="&amp;$L$4&amp;"", "MA",,,"all",,,,"T")</f>
        <v>95.666666669999998</v>
      </c>
      <c r="M20" s="62">
        <f t="shared" si="8"/>
        <v>0</v>
      </c>
      <c r="N20" s="61">
        <f>RTD("cqg.rtd", ,"ContractData", $A$5&amp;A20, "Y_CVol")</f>
        <v>0</v>
      </c>
      <c r="O20" s="63" t="str">
        <f t="shared" si="3"/>
        <v/>
      </c>
      <c r="P20" s="89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>120</v>
      </c>
      <c r="Q20" s="89"/>
      <c r="R20" s="89"/>
      <c r="S20" s="61">
        <f t="shared" si="4"/>
        <v>140</v>
      </c>
      <c r="T20" s="61">
        <f>IF(B20="","",RTD("cqg.rtd", ,"ContractData", $A$5&amp;A20, "COI"))</f>
        <v>140</v>
      </c>
      <c r="U20" s="61">
        <f t="shared" si="5"/>
        <v>0</v>
      </c>
      <c r="V20" s="61">
        <f t="shared" si="6"/>
        <v>0</v>
      </c>
      <c r="W20" s="61">
        <f>IF(B20="","",RTD("cqg.rtd", ,"ContractData", $A$5&amp;A20, "P_OI"))</f>
        <v>140</v>
      </c>
      <c r="X20" s="64">
        <f>IF(ISERROR(T20/W20),"",T20/W20)</f>
        <v>1</v>
      </c>
      <c r="Y20" s="62">
        <f>IF(RTD("cqg.rtd",,"StudyData",$A$5&amp;A20,"Vol","VolType=Exchange,CoCType=Contract","Vol",$Y$4,"0","ALL",,,"TRUE","T")="",0,RTD("cqg.rtd",,"StudyData",$A$5&amp;A20,"Vol","VolType=Exchange,CoCType=Contract","Vol",$Y$4,"0","ALL",,,"TRUE","T"))</f>
        <v>0</v>
      </c>
      <c r="Z20" s="62">
        <f ca="1">IF(B20="","",RTD("cqg.rtd",,"StudyData","Vol("&amp;$A$5&amp;A20&amp;") when (LocalDay("&amp;$A$5&amp;A20&amp;")="&amp;$C$1&amp;" and LocalHour("&amp;$A$5&amp;A20&amp;")="&amp;$E$1&amp;" and LocalMinute("&amp;$A$5&amp;$A20&amp;")="&amp;$F$1&amp;")","Bar",,"Vol",$Y$4,"0"))</f>
        <v>26</v>
      </c>
      <c r="AA20" s="58" t="str">
        <f>B20</f>
        <v>Mar 17</v>
      </c>
      <c r="AB20" s="45"/>
      <c r="AC20" s="26"/>
      <c r="AD20" s="27"/>
    </row>
    <row r="21" spans="1:30" ht="18.75" x14ac:dyDescent="0.3">
      <c r="A21" s="3" t="s">
        <v>13</v>
      </c>
      <c r="B21" s="58" t="str">
        <f>RIGHT(RTD("cqg.rtd",,"ContractData",$A$5&amp;A21,"LongDescription"),6)</f>
        <v>May 17</v>
      </c>
      <c r="C21" s="59"/>
      <c r="D21" s="59"/>
      <c r="E21" s="59"/>
      <c r="F21" s="60">
        <f>IF(B21="","",RTD("cqg.rtd",,"ContractData",$A$5&amp;A21,"ExpirationDate",,"D"))</f>
        <v>42867</v>
      </c>
      <c r="G21" s="61">
        <f t="shared" ca="1" si="2"/>
        <v>634</v>
      </c>
      <c r="H21" s="74"/>
      <c r="I21" s="61"/>
      <c r="J21" s="61">
        <f t="shared" si="7"/>
        <v>0</v>
      </c>
      <c r="K21" s="61">
        <f>RTD("cqg.rtd", ,"ContractData", $A$5&amp;A21, "T_CVol")</f>
        <v>0</v>
      </c>
      <c r="L21" s="61" t="str">
        <f xml:space="preserve"> RTD("cqg.rtd",,"StudyData", $A$5&amp;A21, "MA", "InputChoice=ContractVol,MAType=Sim,Period="&amp;$L$4&amp;"", "MA",,,"all",,,,"T")</f>
        <v/>
      </c>
      <c r="M21" s="62">
        <f t="shared" si="8"/>
        <v>0</v>
      </c>
      <c r="N21" s="61">
        <f>RTD("cqg.rtd", ,"ContractData", $A$5&amp;A21, "Y_CVol")</f>
        <v>0</v>
      </c>
      <c r="O21" s="63" t="str">
        <f t="shared" si="3"/>
        <v/>
      </c>
      <c r="P21" s="89" t="str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/>
      </c>
      <c r="Q21" s="89"/>
      <c r="R21" s="89"/>
      <c r="S21" s="61">
        <f t="shared" si="4"/>
        <v>10</v>
      </c>
      <c r="T21" s="61">
        <f>IF(B21="","",RTD("cqg.rtd", ,"ContractData", $A$5&amp;A21, "COI"))</f>
        <v>10</v>
      </c>
      <c r="U21" s="61">
        <f t="shared" si="5"/>
        <v>0</v>
      </c>
      <c r="V21" s="61">
        <f t="shared" si="6"/>
        <v>0</v>
      </c>
      <c r="W21" s="61">
        <f>IF(B21="","",RTD("cqg.rtd", ,"ContractData", $A$5&amp;A21, "P_OI"))</f>
        <v>10</v>
      </c>
      <c r="X21" s="64">
        <f>IF(ISERROR(T21/W21),"",T21/W21)</f>
        <v>1</v>
      </c>
      <c r="Y21" s="62">
        <f>IF(RTD("cqg.rtd",,"StudyData",$A$5&amp;A21,"Vol","VolType=Exchange,CoCType=Contract","Vol",$Y$4,"0","ALL",,,"TRUE","T")="",0,RTD("cqg.rtd",,"StudyData",$A$5&amp;A21,"Vol","VolType=Exchange,CoCType=Contract","Vol",$Y$4,"0","ALL",,,"TRUE","T"))</f>
        <v>0</v>
      </c>
      <c r="Z21" s="62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9</v>
      </c>
      <c r="AA21" s="58" t="str">
        <f>B21</f>
        <v>May 17</v>
      </c>
      <c r="AB21" s="45"/>
      <c r="AC21" s="26"/>
      <c r="AD21" s="27"/>
    </row>
    <row r="22" spans="1:30" ht="18.75" x14ac:dyDescent="0.3">
      <c r="A22" s="3" t="s">
        <v>14</v>
      </c>
      <c r="B22" s="58" t="str">
        <f>RIGHT(RTD("cqg.rtd",,"ContractData",$A$5&amp;A22,"LongDescription"),6)</f>
        <v>Jul 17</v>
      </c>
      <c r="C22" s="59"/>
      <c r="D22" s="59"/>
      <c r="E22" s="59"/>
      <c r="F22" s="60">
        <f>IF(B22="","",RTD("cqg.rtd",,"ContractData",$A$5&amp;A22,"ExpirationDate",,"D"))</f>
        <v>42930</v>
      </c>
      <c r="G22" s="61">
        <f t="shared" ca="1" si="2"/>
        <v>697</v>
      </c>
      <c r="H22" s="74"/>
      <c r="I22" s="61"/>
      <c r="J22" s="61">
        <f t="shared" si="7"/>
        <v>0</v>
      </c>
      <c r="K22" s="61">
        <f>RTD("cqg.rtd", ,"ContractData", $A$5&amp;A22, "T_CVol")</f>
        <v>0</v>
      </c>
      <c r="L22" s="61">
        <f xml:space="preserve"> RTD("cqg.rtd",,"StudyData", $A$5&amp;A22, "MA", "InputChoice=ContractVol,MAType=Sim,Period="&amp;$L$4&amp;"", "MA",,,"all",,,,"T")</f>
        <v>4</v>
      </c>
      <c r="M22" s="62">
        <f t="shared" si="8"/>
        <v>0</v>
      </c>
      <c r="N22" s="61">
        <f>RTD("cqg.rtd", ,"ContractData", $A$5&amp;A22, "Y_CVol")</f>
        <v>0</v>
      </c>
      <c r="O22" s="63" t="str">
        <f t="shared" si="3"/>
        <v/>
      </c>
      <c r="P22" s="89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>4</v>
      </c>
      <c r="Q22" s="89"/>
      <c r="R22" s="89"/>
      <c r="S22" s="61">
        <f t="shared" si="4"/>
        <v>23</v>
      </c>
      <c r="T22" s="61">
        <f>IF(B22="","",RTD("cqg.rtd", ,"ContractData", $A$5&amp;A22, "COI"))</f>
        <v>23</v>
      </c>
      <c r="U22" s="61">
        <f t="shared" si="5"/>
        <v>0</v>
      </c>
      <c r="V22" s="61">
        <f t="shared" si="6"/>
        <v>0</v>
      </c>
      <c r="W22" s="61">
        <f>IF(B22="","",RTD("cqg.rtd", ,"ContractData", $A$5&amp;A22, "P_OI"))</f>
        <v>23</v>
      </c>
      <c r="X22" s="64">
        <f>IF(ISERROR(T22/W22),"",T22/W22)</f>
        <v>1</v>
      </c>
      <c r="Y22" s="62">
        <f>IF(RTD("cqg.rtd",,"StudyData",$A$5&amp;A22,"Vol","VolType=Exchange,CoCType=Contract","Vol",$Y$4,"0","ALL",,,"TRUE","T")="",0,RTD("cqg.rtd",,"StudyData",$A$5&amp;A22,"Vol","VolType=Exchange,CoCType=Contract","Vol",$Y$4,"0","ALL",,,"TRUE","T"))</f>
        <v>0</v>
      </c>
      <c r="Z22" s="62">
        <f ca="1">IF(B22="","",RTD("cqg.rtd",,"StudyData","Vol("&amp;$A$5&amp;A22&amp;") when (LocalDay("&amp;$A$5&amp;A22&amp;")="&amp;$C$1&amp;" and LocalHour("&amp;$A$5&amp;A22&amp;")="&amp;$E$1&amp;" and LocalMinute("&amp;$A$5&amp;$A22&amp;")="&amp;$F$1&amp;")","Bar",,"Vol",$Y$4,"0"))</f>
        <v>10</v>
      </c>
      <c r="AA22" s="58" t="str">
        <f>B22</f>
        <v>Jul 17</v>
      </c>
      <c r="AB22" s="45"/>
      <c r="AC22" s="26"/>
      <c r="AD22" s="27"/>
    </row>
    <row r="23" spans="1:30" ht="18.75" x14ac:dyDescent="0.3">
      <c r="A23" s="3" t="s">
        <v>15</v>
      </c>
      <c r="B23" s="58" t="str">
        <f>RIGHT(RTD("cqg.rtd",,"ContractData",$A$5&amp;A23,"LongDescription"),6)</f>
        <v>Aug 17</v>
      </c>
      <c r="C23" s="59"/>
      <c r="D23" s="59"/>
      <c r="E23" s="59"/>
      <c r="F23" s="60">
        <f>IF(B23="","",RTD("cqg.rtd",,"ContractData",$A$5&amp;A23,"ExpirationDate",,"D"))</f>
        <v>42961</v>
      </c>
      <c r="G23" s="61">
        <f t="shared" ca="1" si="2"/>
        <v>728</v>
      </c>
      <c r="H23" s="74"/>
      <c r="I23" s="61"/>
      <c r="J23" s="61">
        <f t="shared" si="7"/>
        <v>0</v>
      </c>
      <c r="K23" s="61">
        <f>RTD("cqg.rtd", ,"ContractData", $A$5&amp;A23, "T_CVol")</f>
        <v>0</v>
      </c>
      <c r="L23" s="61" t="str">
        <f xml:space="preserve"> RTD("cqg.rtd",,"StudyData", $A$5&amp;A23, "MA", "InputChoice=ContractVol,MAType=Sim,Period="&amp;$L$4&amp;"", "MA",,,"all",,,,"T")</f>
        <v/>
      </c>
      <c r="M23" s="62">
        <f t="shared" si="8"/>
        <v>0</v>
      </c>
      <c r="N23" s="61">
        <f>RTD("cqg.rtd", ,"ContractData", $A$5&amp;A23, "Y_CVol")</f>
        <v>0</v>
      </c>
      <c r="O23" s="63" t="str">
        <f t="shared" si="3"/>
        <v/>
      </c>
      <c r="P23" s="89" t="str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/>
      </c>
      <c r="Q23" s="89"/>
      <c r="R23" s="89"/>
      <c r="S23" s="61">
        <f t="shared" si="4"/>
        <v>0</v>
      </c>
      <c r="T23" s="61">
        <f>IF(B23="","",RTD("cqg.rtd", ,"ContractData", $A$5&amp;A23, "COI"))</f>
        <v>0</v>
      </c>
      <c r="U23" s="61">
        <f t="shared" si="5"/>
        <v>0</v>
      </c>
      <c r="V23" s="61">
        <f t="shared" si="6"/>
        <v>0</v>
      </c>
      <c r="W23" s="61">
        <f>IF(B23="","",RTD("cqg.rtd", ,"ContractData", $A$5&amp;A23, "P_OI"))</f>
        <v>0</v>
      </c>
      <c r="X23" s="64" t="str">
        <f>IF(ISERROR(T23/W23),"",T23/W23)</f>
        <v/>
      </c>
      <c r="Y23" s="62">
        <f>IF(RTD("cqg.rtd",,"StudyData",$A$5&amp;A23,"Vol","VolType=Exchange,CoCType=Contract","Vol",$Y$4,"0","ALL",,,"TRUE","T")="",0,RTD("cqg.rtd",,"StudyData",$A$5&amp;A23,"Vol","VolType=Exchange,CoCType=Contract","Vol",$Y$4,"0","ALL",,,"TRUE","T"))</f>
        <v>0</v>
      </c>
      <c r="Z23" s="62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0</v>
      </c>
      <c r="AA23" s="58" t="str">
        <f>B23</f>
        <v>Aug 17</v>
      </c>
      <c r="AB23" s="45"/>
      <c r="AC23" s="26"/>
      <c r="AD23" s="27"/>
    </row>
    <row r="24" spans="1:30" ht="8.1" hidden="1" customHeight="1" x14ac:dyDescent="0.3">
      <c r="B24" s="66"/>
      <c r="C24" s="67"/>
      <c r="D24" s="67"/>
      <c r="E24" s="67"/>
      <c r="F24" s="68"/>
      <c r="G24" s="69"/>
      <c r="H24" s="70"/>
      <c r="I24" s="69"/>
      <c r="J24" s="69"/>
      <c r="K24" s="69"/>
      <c r="L24" s="69"/>
      <c r="M24" s="71"/>
      <c r="N24" s="69"/>
      <c r="O24" s="72"/>
      <c r="P24" s="73"/>
      <c r="Q24" s="73"/>
      <c r="R24" s="73"/>
      <c r="S24" s="69"/>
      <c r="T24" s="69"/>
      <c r="U24" s="69"/>
      <c r="V24" s="69"/>
      <c r="W24" s="69"/>
      <c r="X24" s="69"/>
      <c r="Y24" s="69"/>
      <c r="Z24" s="71"/>
      <c r="AA24" s="66"/>
      <c r="AB24" s="6"/>
      <c r="AC24" s="6"/>
      <c r="AD24" s="10"/>
    </row>
    <row r="25" spans="1:30" ht="18.75" x14ac:dyDescent="0.3">
      <c r="A25" s="3" t="s">
        <v>16</v>
      </c>
      <c r="B25" s="58" t="str">
        <f>RIGHT(RTD("cqg.rtd",,"ContractData",$A$5&amp;A25,"LongDescription"),6)</f>
        <v>Sep 17</v>
      </c>
      <c r="C25" s="59"/>
      <c r="D25" s="59"/>
      <c r="E25" s="59"/>
      <c r="F25" s="60">
        <f>IF(B25="","",RTD("cqg.rtd",,"ContractData",$A$5&amp;A25,"ExpirationDate",,"D"))</f>
        <v>42992</v>
      </c>
      <c r="G25" s="61">
        <f t="shared" ca="1" si="2"/>
        <v>759</v>
      </c>
      <c r="H25" s="74"/>
      <c r="I25" s="61"/>
      <c r="J25" s="61">
        <f t="shared" si="7"/>
        <v>0</v>
      </c>
      <c r="K25" s="61">
        <f>RTD("cqg.rtd", ,"ContractData", $A$5&amp;A25, "T_CVol")</f>
        <v>0</v>
      </c>
      <c r="L25" s="61" t="str">
        <f xml:space="preserve"> RTD("cqg.rtd",,"StudyData", $A$5&amp;A25, "MA", "InputChoice=ContractVol,MAType=Sim,Period="&amp;$L$4&amp;"", "MA",,,"all",,,,"T")</f>
        <v/>
      </c>
      <c r="M25" s="62">
        <f t="shared" si="8"/>
        <v>0</v>
      </c>
      <c r="N25" s="61">
        <f>RTD("cqg.rtd", ,"ContractData", $A$5&amp;A25, "Y_CVol")</f>
        <v>0</v>
      </c>
      <c r="O25" s="63" t="str">
        <f t="shared" si="3"/>
        <v/>
      </c>
      <c r="P25" s="89" t="str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/>
      </c>
      <c r="Q25" s="89"/>
      <c r="R25" s="89"/>
      <c r="S25" s="61">
        <f t="shared" si="4"/>
        <v>0</v>
      </c>
      <c r="T25" s="61">
        <f>IF(B25="","",RTD("cqg.rtd", ,"ContractData", $A$5&amp;A25, "COI"))</f>
        <v>0</v>
      </c>
      <c r="U25" s="61">
        <f t="shared" si="5"/>
        <v>0</v>
      </c>
      <c r="V25" s="61">
        <f t="shared" si="6"/>
        <v>0</v>
      </c>
      <c r="W25" s="61">
        <f>IF(B25="","",RTD("cqg.rtd", ,"ContractData", $A$5&amp;A25, "P_OI"))</f>
        <v>0</v>
      </c>
      <c r="X25" s="64" t="str">
        <f>IF(ISERROR(T25/W25),"",T25/W25)</f>
        <v/>
      </c>
      <c r="Y25" s="62">
        <f>IF(RTD("cqg.rtd",,"StudyData",$A$5&amp;A25,"Vol","VolType=Exchange,CoCType=Contract","Vol",$Y$4,"0","ALL",,,"TRUE","T")="",0,RTD("cqg.rtd",,"StudyData",$A$5&amp;A25,"Vol","VolType=Exchange,CoCType=Contract","Vol",$Y$4,"0","ALL",,,"TRUE","T"))</f>
        <v>0</v>
      </c>
      <c r="Z25" s="62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LocalMinute("&amp;$A$5&amp;$A25&amp;")="&amp;$F$1&amp;")","Bar",,"Vol",$Y$4,"0"))</f>
        <v>0</v>
      </c>
      <c r="AA25" s="58" t="str">
        <f>B25</f>
        <v>Sep 17</v>
      </c>
      <c r="AB25" s="46"/>
      <c r="AC25" s="28"/>
      <c r="AD25" s="29"/>
    </row>
    <row r="26" spans="1:30" ht="18.75" x14ac:dyDescent="0.3">
      <c r="A26" s="3" t="s">
        <v>17</v>
      </c>
      <c r="B26" s="58" t="str">
        <f>RIGHT(RTD("cqg.rtd",,"ContractData",$A$5&amp;A26,"LongDescription"),6)</f>
        <v>Oct 17</v>
      </c>
      <c r="C26" s="59"/>
      <c r="D26" s="59"/>
      <c r="E26" s="59"/>
      <c r="F26" s="60">
        <f>IF(B26="","",RTD("cqg.rtd",,"ContractData",$A$5&amp;A26,"ExpirationDate",,"D"))</f>
        <v>43021</v>
      </c>
      <c r="G26" s="61">
        <f t="shared" ca="1" si="2"/>
        <v>788</v>
      </c>
      <c r="H26" s="74"/>
      <c r="I26" s="61"/>
      <c r="J26" s="61">
        <f t="shared" si="7"/>
        <v>0</v>
      </c>
      <c r="K26" s="61">
        <f>RTD("cqg.rtd", ,"ContractData", $A$5&amp;A26, "T_CVol")</f>
        <v>0</v>
      </c>
      <c r="L26" s="61" t="str">
        <f xml:space="preserve"> RTD("cqg.rtd",,"StudyData", $A$5&amp;A26, "MA", "InputChoice=ContractVol,MAType=Sim,Period="&amp;$L$4&amp;"", "MA",,,"all",,,,"T")</f>
        <v/>
      </c>
      <c r="M26" s="62">
        <f t="shared" si="8"/>
        <v>0</v>
      </c>
      <c r="N26" s="61">
        <f>RTD("cqg.rtd", ,"ContractData", $A$5&amp;A26, "Y_CVol")</f>
        <v>0</v>
      </c>
      <c r="O26" s="63" t="str">
        <f t="shared" si="3"/>
        <v/>
      </c>
      <c r="P26" s="89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89"/>
      <c r="R26" s="89"/>
      <c r="S26" s="61">
        <f t="shared" si="4"/>
        <v>0</v>
      </c>
      <c r="T26" s="61">
        <f>IF(B26="","",RTD("cqg.rtd", ,"ContractData", $A$5&amp;A26, "COI"))</f>
        <v>0</v>
      </c>
      <c r="U26" s="61">
        <f t="shared" si="5"/>
        <v>0</v>
      </c>
      <c r="V26" s="61">
        <f t="shared" si="6"/>
        <v>0</v>
      </c>
      <c r="W26" s="61">
        <f>IF(B26="","",RTD("cqg.rtd", ,"ContractData", $A$5&amp;A26, "P_OI"))</f>
        <v>0</v>
      </c>
      <c r="X26" s="64" t="str">
        <f>IF(ISERROR(T26/W26),"",T26/W26)</f>
        <v/>
      </c>
      <c r="Y26" s="62">
        <f>IF(RTD("cqg.rtd",,"StudyData",$A$5&amp;A26,"Vol","VolType=Exchange,CoCType=Contract","Vol",$Y$4,"0","ALL",,,"TRUE","T")="",0,RTD("cqg.rtd",,"StudyData",$A$5&amp;A26,"Vol","VolType=Exchange,CoCType=Contract","Vol",$Y$4,"0","ALL",,,"TRUE","T"))</f>
        <v>0</v>
      </c>
      <c r="Z26" s="62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>0</v>
      </c>
      <c r="AA26" s="58" t="str">
        <f>B26</f>
        <v>Oct 17</v>
      </c>
      <c r="AB26" s="46"/>
      <c r="AC26" s="28"/>
      <c r="AD26" s="29"/>
    </row>
    <row r="27" spans="1:30" ht="18.75" x14ac:dyDescent="0.3">
      <c r="A27" s="3" t="s">
        <v>18</v>
      </c>
      <c r="B27" s="58" t="str">
        <f>RIGHT(RTD("cqg.rtd",,"ContractData",$A$5&amp;A27,"LongDescription"),6)</f>
        <v>Dec 17</v>
      </c>
      <c r="C27" s="59"/>
      <c r="D27" s="59"/>
      <c r="E27" s="59"/>
      <c r="F27" s="60">
        <f>IF(B27="","",RTD("cqg.rtd",,"ContractData",$A$5&amp;A27,"ExpirationDate",,"D"))</f>
        <v>43083</v>
      </c>
      <c r="G27" s="61">
        <f t="shared" ca="1" si="2"/>
        <v>850</v>
      </c>
      <c r="H27" s="74"/>
      <c r="I27" s="61"/>
      <c r="J27" s="61">
        <f t="shared" si="7"/>
        <v>0</v>
      </c>
      <c r="K27" s="61">
        <f>RTD("cqg.rtd", ,"ContractData", $A$5&amp;A27, "T_CVol")</f>
        <v>0</v>
      </c>
      <c r="L27" s="61">
        <f xml:space="preserve"> RTD("cqg.rtd",,"StudyData", $A$5&amp;A27, "MA", "InputChoice=ContractVol,MAType=Sim,Period="&amp;$L$4&amp;"", "MA",,,"all",,,,"T")</f>
        <v>66</v>
      </c>
      <c r="M27" s="62">
        <f t="shared" si="8"/>
        <v>0</v>
      </c>
      <c r="N27" s="61">
        <f>RTD("cqg.rtd", ,"ContractData", $A$5&amp;A27, "Y_CVol")</f>
        <v>0</v>
      </c>
      <c r="O27" s="63" t="str">
        <f t="shared" si="3"/>
        <v/>
      </c>
      <c r="P27" s="89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66</v>
      </c>
      <c r="Q27" s="89"/>
      <c r="R27" s="89"/>
      <c r="S27" s="61">
        <f t="shared" si="4"/>
        <v>82</v>
      </c>
      <c r="T27" s="61">
        <f>IF(B27="","",RTD("cqg.rtd", ,"ContractData", $A$5&amp;A27, "COI"))</f>
        <v>82</v>
      </c>
      <c r="U27" s="61">
        <f t="shared" si="5"/>
        <v>0</v>
      </c>
      <c r="V27" s="61">
        <f t="shared" si="6"/>
        <v>0</v>
      </c>
      <c r="W27" s="61">
        <f>IF(B27="","",RTD("cqg.rtd", ,"ContractData", $A$5&amp;A27, "P_OI"))</f>
        <v>82</v>
      </c>
      <c r="X27" s="64">
        <f>IF(ISERROR(T27/W27),"",T27/W27)</f>
        <v>1</v>
      </c>
      <c r="Y27" s="62">
        <f>IF(RTD("cqg.rtd",,"StudyData",$A$5&amp;A27,"Vol","VolType=Exchange,CoCType=Contract","Vol",$Y$4,"0","ALL",,,"TRUE","T")="",0,RTD("cqg.rtd",,"StudyData",$A$5&amp;A27,"Vol","VolType=Exchange,CoCType=Contract","Vol",$Y$4,"0","ALL",,,"TRUE","T"))</f>
        <v>0</v>
      </c>
      <c r="Z27" s="62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LocalMinute("&amp;$A$5&amp;$A27&amp;")="&amp;$F$1&amp;")","Bar",,"Vol",$Y$4,"0"))</f>
        <v>0</v>
      </c>
      <c r="AA27" s="58" t="str">
        <f>B27</f>
        <v>Dec 17</v>
      </c>
      <c r="AB27" s="46"/>
      <c r="AC27" s="28"/>
      <c r="AD27" s="29"/>
    </row>
    <row r="28" spans="1:30" ht="18.75" x14ac:dyDescent="0.3">
      <c r="A28" s="3" t="s">
        <v>19</v>
      </c>
      <c r="B28" s="58" t="str">
        <f>RIGHT(RTD("cqg.rtd",,"ContractData",$A$5&amp;A28,"LongDescription"),6)</f>
        <v>Jan 18</v>
      </c>
      <c r="C28" s="59"/>
      <c r="D28" s="59"/>
      <c r="E28" s="59"/>
      <c r="F28" s="60">
        <f>IF(B28="","",RTD("cqg.rtd",,"ContractData",$A$5&amp;A28,"ExpirationDate",,"D"))</f>
        <v>43112</v>
      </c>
      <c r="G28" s="61">
        <f t="shared" ca="1" si="2"/>
        <v>879</v>
      </c>
      <c r="H28" s="74"/>
      <c r="I28" s="61"/>
      <c r="J28" s="61">
        <f t="shared" si="7"/>
        <v>0</v>
      </c>
      <c r="K28" s="61">
        <f>RTD("cqg.rtd", ,"ContractData", $A$5&amp;A28, "T_CVol")</f>
        <v>0</v>
      </c>
      <c r="L28" s="61" t="str">
        <f xml:space="preserve"> RTD("cqg.rtd",,"StudyData", $A$5&amp;A28, "MA", "InputChoice=ContractVol,MAType=Sim,Period="&amp;$L$4&amp;"", "MA",,,"all",,,,"T")</f>
        <v/>
      </c>
      <c r="M28" s="62">
        <f t="shared" si="8"/>
        <v>0</v>
      </c>
      <c r="N28" s="61">
        <f>RTD("cqg.rtd", ,"ContractData", $A$5&amp;A28, "Y_CVol")</f>
        <v>0</v>
      </c>
      <c r="O28" s="63" t="str">
        <f t="shared" si="3"/>
        <v/>
      </c>
      <c r="P28" s="89" t="str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/>
      </c>
      <c r="Q28" s="89"/>
      <c r="R28" s="89"/>
      <c r="S28" s="61">
        <f t="shared" si="4"/>
        <v>0</v>
      </c>
      <c r="T28" s="61">
        <f>IF(B28="","",RTD("cqg.rtd", ,"ContractData", $A$5&amp;A28, "COI"))</f>
        <v>0</v>
      </c>
      <c r="U28" s="61">
        <f t="shared" si="5"/>
        <v>0</v>
      </c>
      <c r="V28" s="61">
        <f t="shared" si="6"/>
        <v>0</v>
      </c>
      <c r="W28" s="61">
        <f>IF(B28="","",RTD("cqg.rtd", ,"ContractData", $A$5&amp;A28, "P_OI"))</f>
        <v>0</v>
      </c>
      <c r="X28" s="64" t="str">
        <f>IF(ISERROR(T28/W28),"",T28/W28)</f>
        <v/>
      </c>
      <c r="Y28" s="62">
        <f>IF(RTD("cqg.rtd",,"StudyData",$A$5&amp;A28,"Vol","VolType=Exchange,CoCType=Contract","Vol",$Y$4,"0","ALL",,,"TRUE","T")="",0,RTD("cqg.rtd",,"StudyData",$A$5&amp;A28,"Vol","VolType=Exchange,CoCType=Contract","Vol",$Y$4,"0","ALL",,,"TRUE","T"))</f>
        <v>0</v>
      </c>
      <c r="Z28" s="62" t="str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/>
      </c>
      <c r="AA28" s="58" t="str">
        <f>B28</f>
        <v>Jan 18</v>
      </c>
      <c r="AB28" s="46"/>
      <c r="AC28" s="28"/>
      <c r="AD28" s="29"/>
    </row>
    <row r="29" spans="1:30" ht="8.1" hidden="1" customHeight="1" x14ac:dyDescent="0.3">
      <c r="B29" s="66"/>
      <c r="C29" s="67"/>
      <c r="D29" s="67"/>
      <c r="E29" s="67"/>
      <c r="F29" s="68"/>
      <c r="G29" s="69"/>
      <c r="H29" s="70"/>
      <c r="I29" s="69"/>
      <c r="J29" s="69"/>
      <c r="K29" s="69"/>
      <c r="L29" s="69"/>
      <c r="M29" s="71"/>
      <c r="N29" s="69"/>
      <c r="O29" s="72"/>
      <c r="P29" s="73"/>
      <c r="Q29" s="73"/>
      <c r="R29" s="73"/>
      <c r="S29" s="69"/>
      <c r="T29" s="69"/>
      <c r="U29" s="69"/>
      <c r="V29" s="69"/>
      <c r="W29" s="69"/>
      <c r="X29" s="69"/>
      <c r="Y29" s="69"/>
      <c r="Z29" s="71"/>
      <c r="AA29" s="66"/>
      <c r="AB29" s="6"/>
      <c r="AC29" s="6"/>
      <c r="AD29" s="10"/>
    </row>
    <row r="30" spans="1:30" ht="18.75" x14ac:dyDescent="0.3">
      <c r="A30" s="3" t="s">
        <v>20</v>
      </c>
      <c r="B30" s="58" t="str">
        <f>RIGHT(RTD("cqg.rtd",,"ContractData",$A$5&amp;A30,"LongDescription"),6)</f>
        <v>Mar 18</v>
      </c>
      <c r="C30" s="59"/>
      <c r="D30" s="59"/>
      <c r="E30" s="59"/>
      <c r="F30" s="60">
        <f>IF(B30="","",RTD("cqg.rtd",,"ContractData",$A$5&amp;A30,"ExpirationDate",,"D"))</f>
        <v>43173</v>
      </c>
      <c r="G30" s="61">
        <f t="shared" ca="1" si="2"/>
        <v>940</v>
      </c>
      <c r="H30" s="74"/>
      <c r="I30" s="61"/>
      <c r="J30" s="61">
        <f t="shared" si="7"/>
        <v>0</v>
      </c>
      <c r="K30" s="61">
        <f>RTD("cqg.rtd", ,"ContractData", $A$5&amp;A30, "T_CVol")</f>
        <v>0</v>
      </c>
      <c r="L30" s="61" t="str">
        <f xml:space="preserve"> RTD("cqg.rtd",,"StudyData", $A$5&amp;A30, "MA", "InputChoice=ContractVol,MAType=Sim,Period="&amp;$L$4&amp;"", "MA",,,"all",,,,"T")</f>
        <v/>
      </c>
      <c r="M30" s="62">
        <f t="shared" si="8"/>
        <v>0</v>
      </c>
      <c r="N30" s="61">
        <f>RTD("cqg.rtd", ,"ContractData", $A$5&amp;A30, "Y_CVol")</f>
        <v>0</v>
      </c>
      <c r="O30" s="63" t="str">
        <f t="shared" si="3"/>
        <v/>
      </c>
      <c r="P30" s="89" t="str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/>
      </c>
      <c r="Q30" s="89"/>
      <c r="R30" s="89"/>
      <c r="S30" s="61">
        <f t="shared" si="4"/>
        <v>0</v>
      </c>
      <c r="T30" s="61">
        <f>IF(B30="","",RTD("cqg.rtd", ,"ContractData", $A$5&amp;A30, "COI"))</f>
        <v>0</v>
      </c>
      <c r="U30" s="61">
        <f t="shared" si="5"/>
        <v>0</v>
      </c>
      <c r="V30" s="61">
        <f t="shared" si="6"/>
        <v>0</v>
      </c>
      <c r="W30" s="61">
        <f>IF(B30="","",RTD("cqg.rtd", ,"ContractData", $A$5&amp;A30, "P_OI"))</f>
        <v>0</v>
      </c>
      <c r="X30" s="64" t="str">
        <f>IF(ISERROR(T30/W30),"",T30/W30)</f>
        <v/>
      </c>
      <c r="Y30" s="62">
        <f>IF(RTD("cqg.rtd",,"StudyData",$A$5&amp;A30,"Vol","VolType=Exchange,CoCType=Contract","Vol",$Y$4,"0","ALL",,,"TRUE","T")="",0,RTD("cqg.rtd",,"StudyData",$A$5&amp;A30,"Vol","VolType=Exchange,CoCType=Contract","Vol",$Y$4,"0","ALL",,,"TRUE","T"))</f>
        <v>0</v>
      </c>
      <c r="Z30" s="62" t="str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LocalMinute("&amp;$A$5&amp;$A30&amp;")="&amp;$F$1&amp;")","Bar",,"Vol",$Y$4,"0"))</f>
        <v/>
      </c>
      <c r="AA30" s="58" t="str">
        <f>B30</f>
        <v>Mar 18</v>
      </c>
      <c r="AB30" s="47"/>
      <c r="AC30" s="30"/>
      <c r="AD30" s="31"/>
    </row>
    <row r="31" spans="1:30" ht="18.75" x14ac:dyDescent="0.3">
      <c r="A31" s="3" t="s">
        <v>21</v>
      </c>
      <c r="B31" s="58" t="str">
        <f>RIGHT(RTD("cqg.rtd",,"ContractData",$A$5&amp;A31,"LongDescription"),6)</f>
        <v>May 18</v>
      </c>
      <c r="C31" s="59"/>
      <c r="D31" s="59"/>
      <c r="E31" s="59"/>
      <c r="F31" s="60">
        <f>IF(B31="","",RTD("cqg.rtd",,"ContractData",$A$5&amp;A31,"ExpirationDate",,"D"))</f>
        <v>43234</v>
      </c>
      <c r="G31" s="61">
        <f t="shared" ca="1" si="2"/>
        <v>1001</v>
      </c>
      <c r="H31" s="74"/>
      <c r="I31" s="61"/>
      <c r="J31" s="61">
        <f t="shared" si="7"/>
        <v>0</v>
      </c>
      <c r="K31" s="61">
        <f>RTD("cqg.rtd", ,"ContractData", $A$5&amp;A31, "T_CVol")</f>
        <v>0</v>
      </c>
      <c r="L31" s="61" t="str">
        <f xml:space="preserve"> RTD("cqg.rtd",,"StudyData", $A$5&amp;A31, "MA", "InputChoice=ContractVol,MAType=Sim,Period="&amp;$L$4&amp;"", "MA",,,"all",,,,"T")</f>
        <v/>
      </c>
      <c r="M31" s="62">
        <f t="shared" si="8"/>
        <v>0</v>
      </c>
      <c r="N31" s="61">
        <f>RTD("cqg.rtd", ,"ContractData", $A$5&amp;A31, "Y_CVol")</f>
        <v>0</v>
      </c>
      <c r="O31" s="63" t="str">
        <f t="shared" si="3"/>
        <v/>
      </c>
      <c r="P31" s="89" t="str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/>
      </c>
      <c r="Q31" s="89"/>
      <c r="R31" s="89"/>
      <c r="S31" s="61">
        <f t="shared" si="4"/>
        <v>0</v>
      </c>
      <c r="T31" s="61">
        <f>IF(B31="","",RTD("cqg.rtd", ,"ContractData", $A$5&amp;A31, "COI"))</f>
        <v>0</v>
      </c>
      <c r="U31" s="61">
        <f t="shared" si="5"/>
        <v>0</v>
      </c>
      <c r="V31" s="61">
        <f t="shared" si="6"/>
        <v>0</v>
      </c>
      <c r="W31" s="61">
        <f>IF(B31="","",RTD("cqg.rtd", ,"ContractData", $A$5&amp;A31, "P_OI"))</f>
        <v>0</v>
      </c>
      <c r="X31" s="64" t="str">
        <f>IF(ISERROR(T31/W31),"",T31/W31)</f>
        <v/>
      </c>
      <c r="Y31" s="62">
        <f>IF(RTD("cqg.rtd",,"StudyData",$A$5&amp;A31,"Vol","VolType=Exchange,CoCType=Contract","Vol",$Y$4,"0","ALL",,,"TRUE","T")="",0,RTD("cqg.rtd",,"StudyData",$A$5&amp;A31,"Vol","VolType=Exchange,CoCType=Contract","Vol",$Y$4,"0","ALL",,,"TRUE","T"))</f>
        <v>0</v>
      </c>
      <c r="Z31" s="62" t="str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/>
      </c>
      <c r="AA31" s="58" t="str">
        <f>B31</f>
        <v>May 18</v>
      </c>
      <c r="AB31" s="47"/>
      <c r="AC31" s="30"/>
      <c r="AD31" s="31"/>
    </row>
    <row r="32" spans="1:30" ht="18.75" x14ac:dyDescent="0.3">
      <c r="A32" s="3" t="s">
        <v>22</v>
      </c>
      <c r="B32" s="58" t="str">
        <f>RIGHT(RTD("cqg.rtd",,"ContractData",$A$5&amp;A32,"LongDescription"),6)</f>
        <v>Jul 18</v>
      </c>
      <c r="C32" s="59"/>
      <c r="D32" s="59"/>
      <c r="E32" s="59"/>
      <c r="F32" s="60">
        <f>IF(B32="","",RTD("cqg.rtd",,"ContractData",$A$5&amp;A32,"ExpirationDate",,"D"))</f>
        <v>43294</v>
      </c>
      <c r="G32" s="61">
        <f t="shared" ca="1" si="2"/>
        <v>1061</v>
      </c>
      <c r="H32" s="74"/>
      <c r="I32" s="61"/>
      <c r="J32" s="61">
        <f t="shared" si="7"/>
        <v>0</v>
      </c>
      <c r="K32" s="61">
        <f>RTD("cqg.rtd", ,"ContractData", $A$5&amp;A32, "T_CVol")</f>
        <v>0</v>
      </c>
      <c r="L32" s="61" t="str">
        <f xml:space="preserve"> RTD("cqg.rtd",,"StudyData", $A$5&amp;A32, "MA", "InputChoice=ContractVol,MAType=Sim,Period="&amp;$L$4&amp;"", "MA",,,"all",,,,"T")</f>
        <v/>
      </c>
      <c r="M32" s="62">
        <f t="shared" si="8"/>
        <v>0</v>
      </c>
      <c r="N32" s="61">
        <f>RTD("cqg.rtd", ,"ContractData", $A$5&amp;A32, "Y_CVol")</f>
        <v>0</v>
      </c>
      <c r="O32" s="63" t="str">
        <f t="shared" si="3"/>
        <v/>
      </c>
      <c r="P32" s="89" t="str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/>
      </c>
      <c r="Q32" s="89"/>
      <c r="R32" s="89"/>
      <c r="S32" s="61">
        <f t="shared" si="4"/>
        <v>0</v>
      </c>
      <c r="T32" s="61">
        <f>IF(B32="","",RTD("cqg.rtd", ,"ContractData", $A$5&amp;A32, "COI"))</f>
        <v>0</v>
      </c>
      <c r="U32" s="61">
        <f t="shared" si="5"/>
        <v>0</v>
      </c>
      <c r="V32" s="61">
        <f t="shared" si="6"/>
        <v>0</v>
      </c>
      <c r="W32" s="61">
        <f>IF(B32="","",RTD("cqg.rtd", ,"ContractData", $A$5&amp;A32, "P_OI"))</f>
        <v>0</v>
      </c>
      <c r="X32" s="64" t="str">
        <f>IF(ISERROR(T32/W32),"",T32/W32)</f>
        <v/>
      </c>
      <c r="Y32" s="62">
        <f>IF(RTD("cqg.rtd",,"StudyData",$A$5&amp;A32,"Vol","VolType=Exchange,CoCType=Contract","Vol",$Y$4,"0","ALL",,,"TRUE","T")="",0,RTD("cqg.rtd",,"StudyData",$A$5&amp;A32,"Vol","VolType=Exchange,CoCType=Contract","Vol",$Y$4,"0","ALL",,,"TRUE","T"))</f>
        <v>0</v>
      </c>
      <c r="Z32" s="62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LocalMinute("&amp;$A$5&amp;$A32&amp;")="&amp;$F$1&amp;")","Bar",,"Vol",$Y$4,"0"))</f>
        <v>0</v>
      </c>
      <c r="AA32" s="58" t="str">
        <f>B32</f>
        <v>Jul 18</v>
      </c>
      <c r="AB32" s="47"/>
      <c r="AC32" s="30"/>
      <c r="AD32" s="31"/>
    </row>
    <row r="33" spans="1:30" ht="18.75" x14ac:dyDescent="0.3">
      <c r="A33" s="3" t="s">
        <v>23</v>
      </c>
      <c r="B33" s="58" t="str">
        <f>RIGHT(RTD("cqg.rtd",,"ContractData",$A$5&amp;A33,"LongDescription"),6)</f>
        <v>Aug 18</v>
      </c>
      <c r="C33" s="59"/>
      <c r="D33" s="59"/>
      <c r="E33" s="59"/>
      <c r="F33" s="60">
        <f>IF(B33="","",RTD("cqg.rtd",,"ContractData",$A$5&amp;A33,"ExpirationDate",,"D"))</f>
        <v>43326</v>
      </c>
      <c r="G33" s="61">
        <f t="shared" ca="1" si="2"/>
        <v>1093</v>
      </c>
      <c r="H33" s="74"/>
      <c r="I33" s="61"/>
      <c r="J33" s="61">
        <f t="shared" si="7"/>
        <v>0</v>
      </c>
      <c r="K33" s="61">
        <f>RTD("cqg.rtd", ,"ContractData", $A$5&amp;A33, "T_CVol")</f>
        <v>0</v>
      </c>
      <c r="L33" s="61" t="str">
        <f xml:space="preserve"> RTD("cqg.rtd",,"StudyData", $A$5&amp;A33, "MA", "InputChoice=ContractVol,MAType=Sim,Period="&amp;$L$4&amp;"", "MA",,,"all",,,,"T")</f>
        <v/>
      </c>
      <c r="M33" s="62">
        <f t="shared" si="8"/>
        <v>0</v>
      </c>
      <c r="N33" s="61">
        <f>RTD("cqg.rtd", ,"ContractData", $A$5&amp;A33, "Y_CVol")</f>
        <v>0</v>
      </c>
      <c r="O33" s="63" t="str">
        <f t="shared" si="3"/>
        <v/>
      </c>
      <c r="P33" s="89" t="str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/>
      </c>
      <c r="Q33" s="89"/>
      <c r="R33" s="89"/>
      <c r="S33" s="61">
        <f t="shared" si="4"/>
        <v>0</v>
      </c>
      <c r="T33" s="61">
        <f>IF(B33="","",RTD("cqg.rtd", ,"ContractData", $A$5&amp;A33, "COI"))</f>
        <v>0</v>
      </c>
      <c r="U33" s="61">
        <f t="shared" si="5"/>
        <v>0</v>
      </c>
      <c r="V33" s="61">
        <f t="shared" si="6"/>
        <v>0</v>
      </c>
      <c r="W33" s="61">
        <f>IF(B33="","",RTD("cqg.rtd", ,"ContractData", $A$5&amp;A33, "P_OI"))</f>
        <v>0</v>
      </c>
      <c r="X33" s="64" t="str">
        <f>IF(ISERROR(T33/W33),"",T33/W33)</f>
        <v/>
      </c>
      <c r="Y33" s="62">
        <f>IF(RTD("cqg.rtd",,"StudyData",$A$5&amp;A33,"Vol","VolType=Exchange,CoCType=Contract","Vol",$Y$4,"0","ALL",,,"TRUE","T")="",0,RTD("cqg.rtd",,"StudyData",$A$5&amp;A33,"Vol","VolType=Exchange,CoCType=Contract","Vol",$Y$4,"0","ALL",,,"TRUE","T"))</f>
        <v>0</v>
      </c>
      <c r="Z33" s="62" t="str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/>
      </c>
      <c r="AA33" s="58" t="str">
        <f>B33</f>
        <v>Aug 18</v>
      </c>
      <c r="AB33" s="47"/>
      <c r="AC33" s="30"/>
      <c r="AD33" s="31"/>
    </row>
    <row r="34" spans="1:30" ht="8.1" hidden="1" customHeight="1" x14ac:dyDescent="0.3">
      <c r="B34" s="66"/>
      <c r="C34" s="67"/>
      <c r="D34" s="67"/>
      <c r="E34" s="67"/>
      <c r="F34" s="68"/>
      <c r="G34" s="69"/>
      <c r="H34" s="70"/>
      <c r="I34" s="69"/>
      <c r="J34" s="69"/>
      <c r="K34" s="69"/>
      <c r="L34" s="69"/>
      <c r="M34" s="71"/>
      <c r="N34" s="69"/>
      <c r="O34" s="72"/>
      <c r="P34" s="73"/>
      <c r="Q34" s="73"/>
      <c r="R34" s="73"/>
      <c r="S34" s="69"/>
      <c r="T34" s="69"/>
      <c r="U34" s="69"/>
      <c r="V34" s="69"/>
      <c r="W34" s="69"/>
      <c r="X34" s="69"/>
      <c r="Y34" s="69"/>
      <c r="Z34" s="71"/>
      <c r="AA34" s="66"/>
      <c r="AB34" s="6"/>
      <c r="AC34" s="6"/>
      <c r="AD34" s="10"/>
    </row>
    <row r="35" spans="1:30" ht="18.75" x14ac:dyDescent="0.3">
      <c r="A35" s="3" t="s">
        <v>24</v>
      </c>
      <c r="B35" s="58" t="str">
        <f>RIGHT(RTD("cqg.rtd",,"ContractData",$A$5&amp;A35,"LongDescription"),6)</f>
        <v>Sep 18</v>
      </c>
      <c r="C35" s="59"/>
      <c r="D35" s="59"/>
      <c r="E35" s="59"/>
      <c r="F35" s="60">
        <f>IF(B35="","",RTD("cqg.rtd",,"ContractData",$A$5&amp;A35,"ExpirationDate",,"D"))</f>
        <v>43357</v>
      </c>
      <c r="G35" s="61">
        <f t="shared" ca="1" si="2"/>
        <v>1124</v>
      </c>
      <c r="H35" s="74"/>
      <c r="I35" s="61"/>
      <c r="J35" s="61">
        <f t="shared" si="7"/>
        <v>0</v>
      </c>
      <c r="K35" s="61">
        <f>RTD("cqg.rtd", ,"ContractData", $A$5&amp;A35, "T_CVol")</f>
        <v>0</v>
      </c>
      <c r="L35" s="61" t="str">
        <f xml:space="preserve"> RTD("cqg.rtd",,"StudyData", $A$5&amp;A35, "MA", "InputChoice=ContractVol,MAType=Sim,Period="&amp;$L$4&amp;"", "MA",,,"all",,,,"T")</f>
        <v/>
      </c>
      <c r="M35" s="62">
        <f t="shared" si="8"/>
        <v>0</v>
      </c>
      <c r="N35" s="61">
        <f>RTD("cqg.rtd", ,"ContractData", $A$5&amp;A35, "Y_CVol")</f>
        <v>0</v>
      </c>
      <c r="O35" s="63" t="str">
        <f t="shared" si="3"/>
        <v/>
      </c>
      <c r="P35" s="89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89"/>
      <c r="R35" s="89"/>
      <c r="S35" s="61">
        <f t="shared" si="4"/>
        <v>0</v>
      </c>
      <c r="T35" s="61">
        <f>IF(B35="","",RTD("cqg.rtd", ,"ContractData", $A$5&amp;A35, "COI"))</f>
        <v>0</v>
      </c>
      <c r="U35" s="61">
        <f t="shared" si="5"/>
        <v>0</v>
      </c>
      <c r="V35" s="61">
        <f t="shared" si="6"/>
        <v>0</v>
      </c>
      <c r="W35" s="61">
        <f>IF(B35="","",RTD("cqg.rtd", ,"ContractData", $A$5&amp;A35, "P_OI"))</f>
        <v>0</v>
      </c>
      <c r="X35" s="64" t="str">
        <f>IF(ISERROR(T35/W35),"",T35/W35)</f>
        <v/>
      </c>
      <c r="Y35" s="62">
        <f>IF(RTD("cqg.rtd",,"StudyData",$A$5&amp;A35,"Vol","VolType=Exchange,CoCType=Contract","Vol",$Y$4,"0","ALL",,,"TRUE","T")="",0,RTD("cqg.rtd",,"StudyData",$A$5&amp;A35,"Vol","VolType=Exchange,CoCType=Contract","Vol",$Y$4,"0","ALL",,,"TRUE","T"))</f>
        <v>0</v>
      </c>
      <c r="Z35" s="62" t="str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LocalMinute("&amp;$A$5&amp;$A35&amp;")="&amp;$F$1&amp;")","Bar",,"Vol",$Y$4,"0"))</f>
        <v/>
      </c>
      <c r="AA35" s="58" t="str">
        <f>B35</f>
        <v>Sep 18</v>
      </c>
      <c r="AB35" s="48"/>
      <c r="AC35" s="32"/>
      <c r="AD35" s="33"/>
    </row>
    <row r="36" spans="1:30" ht="18.75" x14ac:dyDescent="0.3">
      <c r="A36" s="3" t="s">
        <v>25</v>
      </c>
      <c r="B36" s="58" t="str">
        <f>RIGHT(RTD("cqg.rtd",,"ContractData",$A$5&amp;A36,"LongDescription"),6)</f>
        <v>Oct 18</v>
      </c>
      <c r="C36" s="59"/>
      <c r="D36" s="59"/>
      <c r="E36" s="59"/>
      <c r="F36" s="60">
        <f>IF(B36="","",RTD("cqg.rtd",,"ContractData",$A$5&amp;A36,"ExpirationDate",,"D"))</f>
        <v>43385</v>
      </c>
      <c r="G36" s="61">
        <f t="shared" ca="1" si="2"/>
        <v>1152</v>
      </c>
      <c r="H36" s="74"/>
      <c r="I36" s="61"/>
      <c r="J36" s="61">
        <f t="shared" si="7"/>
        <v>0</v>
      </c>
      <c r="K36" s="61">
        <f>RTD("cqg.rtd", ,"ContractData", $A$5&amp;A36, "T_CVol")</f>
        <v>0</v>
      </c>
      <c r="L36" s="61" t="str">
        <f xml:space="preserve"> RTD("cqg.rtd",,"StudyData", $A$5&amp;A36, "MA", "InputChoice=ContractVol,MAType=Sim,Period="&amp;$L$4&amp;"", "MA",,,"all",,,,"T")</f>
        <v/>
      </c>
      <c r="M36" s="62">
        <f t="shared" si="8"/>
        <v>0</v>
      </c>
      <c r="N36" s="61">
        <f>RTD("cqg.rtd", ,"ContractData", $A$5&amp;A36, "Y_CVol")</f>
        <v>0</v>
      </c>
      <c r="O36" s="63" t="str">
        <f t="shared" si="3"/>
        <v/>
      </c>
      <c r="P36" s="89" t="str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/>
      </c>
      <c r="Q36" s="89"/>
      <c r="R36" s="89"/>
      <c r="S36" s="61">
        <f t="shared" si="4"/>
        <v>0</v>
      </c>
      <c r="T36" s="61">
        <f>IF(B36="","",RTD("cqg.rtd", ,"ContractData", $A$5&amp;A36, "COI"))</f>
        <v>0</v>
      </c>
      <c r="U36" s="61">
        <f t="shared" si="5"/>
        <v>0</v>
      </c>
      <c r="V36" s="61">
        <f t="shared" si="6"/>
        <v>0</v>
      </c>
      <c r="W36" s="61">
        <f>IF(B36="","",RTD("cqg.rtd", ,"ContractData", $A$5&amp;A36, "P_OI"))</f>
        <v>0</v>
      </c>
      <c r="X36" s="64" t="str">
        <f>IF(ISERROR(T36/W36),"",T36/W36)</f>
        <v/>
      </c>
      <c r="Y36" s="62">
        <f>IF(RTD("cqg.rtd",,"StudyData",$A$5&amp;A36,"Vol","VolType=Exchange,CoCType=Contract","Vol",$Y$4,"0","ALL",,,"TRUE","T")="",0,RTD("cqg.rtd",,"StudyData",$A$5&amp;A36,"Vol","VolType=Exchange,CoCType=Contract","Vol",$Y$4,"0","ALL",,,"TRUE","T"))</f>
        <v>0</v>
      </c>
      <c r="Z36" s="62" t="str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LocalMinute("&amp;$A$5&amp;$A36&amp;")="&amp;$F$1&amp;")","Bar",,"Vol",$Y$4,"0"))</f>
        <v/>
      </c>
      <c r="AA36" s="58" t="str">
        <f>B36</f>
        <v>Oct 18</v>
      </c>
      <c r="AB36" s="48"/>
      <c r="AC36" s="32"/>
      <c r="AD36" s="33"/>
    </row>
    <row r="37" spans="1:30" x14ac:dyDescent="0.3">
      <c r="B37" s="120" t="s">
        <v>54</v>
      </c>
      <c r="C37" s="121"/>
      <c r="D37" s="121"/>
      <c r="E37" s="121"/>
      <c r="F37" s="121"/>
      <c r="G37" s="121"/>
      <c r="H37" s="121"/>
      <c r="I37" s="121"/>
      <c r="J37" s="121"/>
      <c r="K37" s="55"/>
      <c r="L37" s="55" t="s">
        <v>43</v>
      </c>
      <c r="M37" s="56"/>
      <c r="N37" s="119">
        <f>RTD("cqg.rtd", ,"SystemInfo", "Linetime")</f>
        <v>42233.431909722225</v>
      </c>
      <c r="O37" s="119"/>
      <c r="P37" s="57"/>
      <c r="Q37" s="57"/>
      <c r="R37" s="122" t="s">
        <v>44</v>
      </c>
      <c r="S37" s="122"/>
      <c r="T37" s="119">
        <f>RTD("cqg.rtd", ,"SystemInfo", "Linetime")+1/24</f>
        <v>42233.473576388889</v>
      </c>
      <c r="U37" s="119"/>
      <c r="V37" s="98" t="s">
        <v>45</v>
      </c>
      <c r="W37" s="98"/>
      <c r="X37" s="119">
        <f>RTD("cqg.rtd", ,"SystemInfo", "Linetime")+6/24</f>
        <v>42233.681909722225</v>
      </c>
      <c r="Y37" s="119"/>
      <c r="Z37" s="98"/>
      <c r="AA37" s="98"/>
      <c r="AB37" s="97">
        <f>RTD("cqg.rtd", ,"SystemInfo", "Linetime")+14/24</f>
        <v>42234.015243055561</v>
      </c>
      <c r="AC37" s="97"/>
      <c r="AD37" s="17"/>
    </row>
    <row r="46" spans="1:30" x14ac:dyDescent="0.3">
      <c r="R46" s="5"/>
    </row>
    <row r="47" spans="1:30" ht="17.25" customHeight="1" x14ac:dyDescent="0.3">
      <c r="R47" s="5"/>
    </row>
    <row r="48" spans="1:30" ht="17.25" customHeight="1" x14ac:dyDescent="0.3">
      <c r="R48" s="5"/>
    </row>
    <row r="49" spans="18:18" x14ac:dyDescent="0.3">
      <c r="R49" s="5"/>
    </row>
    <row r="50" spans="18:18" x14ac:dyDescent="0.3">
      <c r="R50" s="5"/>
    </row>
  </sheetData>
  <sheetProtection algorithmName="SHA-512" hashValue="fb37S12Xr0ZR+A3fcA1lf5X+1/mxjy/W5m2YXZPhZiqkY2ZScFfWZh7lws1J4yFq0g6GSz1rYG+0fD8t6hxPnA==" saltValue="DDAWC4E1B8UnTcmjCNWgeA==" spinCount="100000" sheet="1" objects="1" scenarios="1" selectLockedCells="1"/>
  <mergeCells count="49">
    <mergeCell ref="Z2:AA3"/>
    <mergeCell ref="B2:D3"/>
    <mergeCell ref="E2:F3"/>
    <mergeCell ref="G2:I3"/>
    <mergeCell ref="J2:W3"/>
    <mergeCell ref="X2:Y3"/>
    <mergeCell ref="B4:E5"/>
    <mergeCell ref="J4:K4"/>
    <mergeCell ref="N4:O5"/>
    <mergeCell ref="S4:T5"/>
    <mergeCell ref="U4:V5"/>
    <mergeCell ref="P15:R15"/>
    <mergeCell ref="AA4:AD5"/>
    <mergeCell ref="J5:K5"/>
    <mergeCell ref="Y5:Z5"/>
    <mergeCell ref="P6:R6"/>
    <mergeCell ref="P7:R7"/>
    <mergeCell ref="P8:R8"/>
    <mergeCell ref="W4:X5"/>
    <mergeCell ref="P9:R9"/>
    <mergeCell ref="P10:R10"/>
    <mergeCell ref="P11:R11"/>
    <mergeCell ref="P12:R12"/>
    <mergeCell ref="P13:R13"/>
    <mergeCell ref="P30:R30"/>
    <mergeCell ref="P16:R16"/>
    <mergeCell ref="P17:R17"/>
    <mergeCell ref="P18:R18"/>
    <mergeCell ref="P20:R20"/>
    <mergeCell ref="P21:R21"/>
    <mergeCell ref="P22:R22"/>
    <mergeCell ref="P23:R23"/>
    <mergeCell ref="P25:R25"/>
    <mergeCell ref="P26:R26"/>
    <mergeCell ref="P27:R27"/>
    <mergeCell ref="P28:R28"/>
    <mergeCell ref="B37:J37"/>
    <mergeCell ref="N37:O37"/>
    <mergeCell ref="R37:S37"/>
    <mergeCell ref="P31:R31"/>
    <mergeCell ref="P32:R32"/>
    <mergeCell ref="P33:R33"/>
    <mergeCell ref="P35:R35"/>
    <mergeCell ref="P36:R36"/>
    <mergeCell ref="T37:U37"/>
    <mergeCell ref="V37:W37"/>
    <mergeCell ref="X37:Y37"/>
    <mergeCell ref="Z37:AA37"/>
    <mergeCell ref="AB37:AC37"/>
  </mergeCells>
  <conditionalFormatting sqref="K6 K35:K36">
    <cfRule type="expression" dxfId="51" priority="142">
      <formula>M6=1</formula>
    </cfRule>
  </conditionalFormatting>
  <conditionalFormatting sqref="K7">
    <cfRule type="expression" dxfId="50" priority="141">
      <formula>M7=1</formula>
    </cfRule>
  </conditionalFormatting>
  <conditionalFormatting sqref="K8:K18 K20:K23 K25:K28 K30:K33">
    <cfRule type="expression" dxfId="49" priority="140">
      <formula>M8=1</formula>
    </cfRule>
  </conditionalFormatting>
  <conditionalFormatting sqref="K19">
    <cfRule type="expression" dxfId="48" priority="132">
      <formula>M19=1</formula>
    </cfRule>
  </conditionalFormatting>
  <conditionalFormatting sqref="K24">
    <cfRule type="expression" dxfId="47" priority="131">
      <formula>M24=1</formula>
    </cfRule>
  </conditionalFormatting>
  <conditionalFormatting sqref="K29">
    <cfRule type="expression" dxfId="46" priority="130">
      <formula>M29=1</formula>
    </cfRule>
  </conditionalFormatting>
  <conditionalFormatting sqref="K34">
    <cfRule type="expression" dxfId="45" priority="129">
      <formula>M34=1</formula>
    </cfRule>
  </conditionalFormatting>
  <conditionalFormatting sqref="Y6">
    <cfRule type="expression" dxfId="44" priority="124">
      <formula>Y6&gt;Z6</formula>
    </cfRule>
  </conditionalFormatting>
  <conditionalFormatting sqref="AA15:AB18">
    <cfRule type="expression" dxfId="43" priority="143">
      <formula>#REF!&lt;9</formula>
    </cfRule>
  </conditionalFormatting>
  <conditionalFormatting sqref="AC15:AD18">
    <cfRule type="expression" dxfId="42" priority="144">
      <formula>AE15&lt;9</formula>
    </cfRule>
  </conditionalFormatting>
  <conditionalFormatting sqref="X14">
    <cfRule type="expression" dxfId="41" priority="123">
      <formula>Z14=1</formula>
    </cfRule>
  </conditionalFormatting>
  <conditionalFormatting sqref="AC14">
    <cfRule type="colorScale" priority="12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19">
    <cfRule type="expression" dxfId="40" priority="121">
      <formula>Z19=1</formula>
    </cfRule>
  </conditionalFormatting>
  <conditionalFormatting sqref="AC19">
    <cfRule type="colorScale" priority="12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4">
    <cfRule type="expression" dxfId="39" priority="119">
      <formula>Z24=1</formula>
    </cfRule>
  </conditionalFormatting>
  <conditionalFormatting sqref="AC24">
    <cfRule type="colorScale" priority="11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9">
    <cfRule type="expression" dxfId="38" priority="117">
      <formula>Z29=1</formula>
    </cfRule>
  </conditionalFormatting>
  <conditionalFormatting sqref="AC29">
    <cfRule type="colorScale" priority="11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4">
    <cfRule type="expression" dxfId="37" priority="115">
      <formula>Z34=1</formula>
    </cfRule>
  </conditionalFormatting>
  <conditionalFormatting sqref="AC34">
    <cfRule type="colorScale" priority="11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36" priority="105">
      <formula>H6=1</formula>
    </cfRule>
  </conditionalFormatting>
  <conditionalFormatting sqref="AA7:AD7">
    <cfRule type="expression" dxfId="35" priority="104">
      <formula>H7=1</formula>
    </cfRule>
  </conditionalFormatting>
  <conditionalFormatting sqref="AA8:AD8">
    <cfRule type="expression" dxfId="34" priority="103">
      <formula>H8=1</formula>
    </cfRule>
  </conditionalFormatting>
  <conditionalFormatting sqref="AA9:AD9">
    <cfRule type="expression" dxfId="33" priority="102">
      <formula>H9=1</formula>
    </cfRule>
  </conditionalFormatting>
  <conditionalFormatting sqref="AA10:AD10">
    <cfRule type="expression" dxfId="32" priority="101">
      <formula>H10=1</formula>
    </cfRule>
  </conditionalFormatting>
  <conditionalFormatting sqref="AA11:AD11">
    <cfRule type="expression" dxfId="31" priority="100">
      <formula>H11=1</formula>
    </cfRule>
  </conditionalFormatting>
  <conditionalFormatting sqref="AA12:AD12">
    <cfRule type="expression" dxfId="30" priority="99">
      <formula>H12=1</formula>
    </cfRule>
  </conditionalFormatting>
  <conditionalFormatting sqref="AA13:AD13">
    <cfRule type="expression" dxfId="29" priority="98">
      <formula>H13=1</formula>
    </cfRule>
  </conditionalFormatting>
  <conditionalFormatting sqref="J6:J13">
    <cfRule type="dataBar" priority="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{B544C412-4D04-44AC-9990-2F471FEF545E}</x14:id>
        </ext>
      </extLst>
    </cfRule>
  </conditionalFormatting>
  <conditionalFormatting sqref="J15:J18">
    <cfRule type="dataBar" priority="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{A88836BE-2875-426D-9FF9-6015F12B894F}</x14:id>
        </ext>
      </extLst>
    </cfRule>
  </conditionalFormatting>
  <conditionalFormatting sqref="J20:J23">
    <cfRule type="dataBar" priority="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{70C13EE5-4625-4D64-A2C2-6AA47015B19D}</x14:id>
        </ext>
      </extLst>
    </cfRule>
  </conditionalFormatting>
  <conditionalFormatting sqref="J25:J28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{3C89D42F-9203-400B-9F0D-E314674A32C9}</x14:id>
        </ext>
      </extLst>
    </cfRule>
  </conditionalFormatting>
  <conditionalFormatting sqref="J30:J33">
    <cfRule type="dataBar" priority="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{CC27A506-0D13-445B-A13C-58B17A2B06BD}</x14:id>
        </ext>
      </extLst>
    </cfRule>
  </conditionalFormatting>
  <conditionalFormatting sqref="S6:S13">
    <cfRule type="dataBar" priority="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{4C638BFB-2894-42D1-B085-14B812285A01}</x14:id>
        </ext>
      </extLst>
    </cfRule>
  </conditionalFormatting>
  <conditionalFormatting sqref="S15:S18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{B9FF03B8-CF83-49BD-8FBA-8823FBBE544F}</x14:id>
        </ext>
      </extLst>
    </cfRule>
  </conditionalFormatting>
  <conditionalFormatting sqref="S20:S23">
    <cfRule type="dataBar" priority="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{14DE739A-6F97-4C29-9415-711F2DA3CF54}</x14:id>
        </ext>
      </extLst>
    </cfRule>
  </conditionalFormatting>
  <conditionalFormatting sqref="S25:S28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{6F308C13-7704-4217-A35A-9B99A60DE21F}</x14:id>
        </ext>
      </extLst>
    </cfRule>
  </conditionalFormatting>
  <conditionalFormatting sqref="S30:S33">
    <cfRule type="dataBar" priority="8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{F7A5369F-AD8A-4701-89EC-BD8B2AC7C9AD}</x14:id>
        </ext>
      </extLst>
    </cfRule>
  </conditionalFormatting>
  <conditionalFormatting sqref="V6:V13">
    <cfRule type="dataBar" priority="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{B5D5CF6A-33E8-487F-8110-A1C1A83C61E0}</x14:id>
        </ext>
      </extLst>
    </cfRule>
  </conditionalFormatting>
  <conditionalFormatting sqref="V15:V18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{BF4BFA05-9803-4961-98BD-DEB383382AEC}</x14:id>
        </ext>
      </extLst>
    </cfRule>
  </conditionalFormatting>
  <conditionalFormatting sqref="V20:V23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{4201DCFE-AC1F-41F2-883C-7A9F12A3D80F}</x14:id>
        </ext>
      </extLst>
    </cfRule>
  </conditionalFormatting>
  <conditionalFormatting sqref="V25:V28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{C021D191-AE12-4AFA-BC06-5E38BDE2C78C}</x14:id>
        </ext>
      </extLst>
    </cfRule>
  </conditionalFormatting>
  <conditionalFormatting sqref="V30:V33">
    <cfRule type="dataBar" priority="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{96945689-FBAE-46E6-B525-D9B27D3DD4A0}</x14:id>
        </ext>
      </extLst>
    </cfRule>
  </conditionalFormatting>
  <conditionalFormatting sqref="O15:O18">
    <cfRule type="colorScale" priority="6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0:O23">
    <cfRule type="colorScale" priority="6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5:O28">
    <cfRule type="colorScale" priority="6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0:O33">
    <cfRule type="colorScale" priority="6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13">
    <cfRule type="colorScale" priority="5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13">
    <cfRule type="colorScale" priority="53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Y7">
    <cfRule type="expression" dxfId="28" priority="52">
      <formula>Y7&gt;Z7</formula>
    </cfRule>
  </conditionalFormatting>
  <conditionalFormatting sqref="Y8">
    <cfRule type="expression" dxfId="27" priority="51">
      <formula>Y8&gt;Z8</formula>
    </cfRule>
  </conditionalFormatting>
  <conditionalFormatting sqref="Y9">
    <cfRule type="expression" dxfId="26" priority="50">
      <formula>Y9&gt;Z9</formula>
    </cfRule>
  </conditionalFormatting>
  <conditionalFormatting sqref="Y10">
    <cfRule type="expression" dxfId="25" priority="49">
      <formula>Y10&gt;Z10</formula>
    </cfRule>
  </conditionalFormatting>
  <conditionalFormatting sqref="Y11">
    <cfRule type="expression" dxfId="24" priority="48">
      <formula>Y11&gt;Z11</formula>
    </cfRule>
  </conditionalFormatting>
  <conditionalFormatting sqref="Y12">
    <cfRule type="expression" dxfId="23" priority="47">
      <formula>Y12&gt;Z12</formula>
    </cfRule>
  </conditionalFormatting>
  <conditionalFormatting sqref="Y13">
    <cfRule type="expression" dxfId="22" priority="46">
      <formula>Y13&gt;Z13</formula>
    </cfRule>
  </conditionalFormatting>
  <conditionalFormatting sqref="Y15">
    <cfRule type="expression" dxfId="21" priority="45">
      <formula>Y15&gt;Z15</formula>
    </cfRule>
  </conditionalFormatting>
  <conditionalFormatting sqref="Y16">
    <cfRule type="expression" dxfId="20" priority="44">
      <formula>Y16&gt;Z16</formula>
    </cfRule>
  </conditionalFormatting>
  <conditionalFormatting sqref="Y17">
    <cfRule type="expression" dxfId="19" priority="43">
      <formula>Y17&gt;Z17</formula>
    </cfRule>
  </conditionalFormatting>
  <conditionalFormatting sqref="Y18">
    <cfRule type="expression" dxfId="18" priority="42">
      <formula>Y18&gt;Z18</formula>
    </cfRule>
  </conditionalFormatting>
  <conditionalFormatting sqref="Y20">
    <cfRule type="expression" dxfId="17" priority="41">
      <formula>Y20&gt;Z20</formula>
    </cfRule>
  </conditionalFormatting>
  <conditionalFormatting sqref="Y21">
    <cfRule type="expression" dxfId="16" priority="40">
      <formula>Y21&gt;Z21</formula>
    </cfRule>
  </conditionalFormatting>
  <conditionalFormatting sqref="Y22">
    <cfRule type="expression" dxfId="15" priority="39">
      <formula>Y22&gt;Z22</formula>
    </cfRule>
  </conditionalFormatting>
  <conditionalFormatting sqref="Y23">
    <cfRule type="expression" dxfId="14" priority="38">
      <formula>Y23&gt;Z23</formula>
    </cfRule>
  </conditionalFormatting>
  <conditionalFormatting sqref="Y25">
    <cfRule type="expression" dxfId="13" priority="37">
      <formula>Y25&gt;Z25</formula>
    </cfRule>
  </conditionalFormatting>
  <conditionalFormatting sqref="Y26">
    <cfRule type="expression" dxfId="12" priority="36">
      <formula>Y26&gt;Z26</formula>
    </cfRule>
  </conditionalFormatting>
  <conditionalFormatting sqref="Y27">
    <cfRule type="expression" dxfId="11" priority="35">
      <formula>Y27&gt;Z27</formula>
    </cfRule>
  </conditionalFormatting>
  <conditionalFormatting sqref="Y28">
    <cfRule type="expression" dxfId="10" priority="34">
      <formula>Y28&gt;Z28</formula>
    </cfRule>
  </conditionalFormatting>
  <conditionalFormatting sqref="Y30">
    <cfRule type="expression" dxfId="9" priority="33">
      <formula>Y30&gt;Z30</formula>
    </cfRule>
  </conditionalFormatting>
  <conditionalFormatting sqref="Y31">
    <cfRule type="expression" dxfId="8" priority="32">
      <formula>Y31&gt;Z31</formula>
    </cfRule>
  </conditionalFormatting>
  <conditionalFormatting sqref="Y32">
    <cfRule type="expression" dxfId="7" priority="31">
      <formula>Y32&gt;Z32</formula>
    </cfRule>
  </conditionalFormatting>
  <conditionalFormatting sqref="Y33">
    <cfRule type="expression" dxfId="6" priority="30">
      <formula>Y33&gt;Z33</formula>
    </cfRule>
  </conditionalFormatting>
  <conditionalFormatting sqref="Y35">
    <cfRule type="expression" dxfId="5" priority="29">
      <formula>Y35&gt;Z35</formula>
    </cfRule>
  </conditionalFormatting>
  <conditionalFormatting sqref="Y36">
    <cfRule type="expression" dxfId="4" priority="28">
      <formula>Y36&gt;Z36</formula>
    </cfRule>
  </conditionalFormatting>
  <conditionalFormatting sqref="X15:X18">
    <cfRule type="colorScale" priority="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0:X23">
    <cfRule type="colorScale" priority="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5:X28">
    <cfRule type="colorScale" priority="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0:X33">
    <cfRule type="colorScale" priority="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J35:J36">
    <cfRule type="dataBar" priority="3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{BACFA412-7165-4F3F-AEC7-555E8CF11FA0}</x14:id>
        </ext>
      </extLst>
    </cfRule>
  </conditionalFormatting>
  <conditionalFormatting sqref="S35:S36">
    <cfRule type="dataBar" priority="3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{56130F98-50ED-4B67-8AFD-2BC0FFE56D40}</x14:id>
        </ext>
      </extLst>
    </cfRule>
  </conditionalFormatting>
  <conditionalFormatting sqref="V35:V36">
    <cfRule type="dataBar" priority="3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{4365526F-7551-4721-8382-85F24770A77C}</x14:id>
        </ext>
      </extLst>
    </cfRule>
  </conditionalFormatting>
  <conditionalFormatting sqref="O35:O36">
    <cfRule type="colorScale" priority="32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36">
    <cfRule type="top10" dxfId="3" priority="322" rank="1"/>
  </conditionalFormatting>
  <conditionalFormatting sqref="K6:K36">
    <cfRule type="top10" dxfId="2" priority="323" rank="1"/>
  </conditionalFormatting>
  <conditionalFormatting sqref="T6:T36">
    <cfRule type="top10" dxfId="1" priority="324" rank="5"/>
  </conditionalFormatting>
  <conditionalFormatting sqref="P6:R36">
    <cfRule type="top10" dxfId="0" priority="325" rank="3"/>
  </conditionalFormatting>
  <conditionalFormatting sqref="X35:X36">
    <cfRule type="colorScale" priority="326">
      <colorScale>
        <cfvo type="min"/>
        <cfvo type="percentile" val="50"/>
        <cfvo type="max"/>
        <color rgb="FF00B050"/>
        <color theme="4"/>
        <color rgb="FFFF00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44C412-4D04-44AC-9990-2F471FEF54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J6:J13</xm:sqref>
        </x14:conditionalFormatting>
        <x14:conditionalFormatting xmlns:xm="http://schemas.microsoft.com/office/excel/2006/main">
          <x14:cfRule type="dataBar" id="{A88836BE-2875-426D-9FF9-6015F12B89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J15:J18</xm:sqref>
        </x14:conditionalFormatting>
        <x14:conditionalFormatting xmlns:xm="http://schemas.microsoft.com/office/excel/2006/main">
          <x14:cfRule type="dataBar" id="{70C13EE5-4625-4D64-A2C2-6AA47015B1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J20:J23</xm:sqref>
        </x14:conditionalFormatting>
        <x14:conditionalFormatting xmlns:xm="http://schemas.microsoft.com/office/excel/2006/main">
          <x14:cfRule type="dataBar" id="{3C89D42F-9203-400B-9F0D-E314674A32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J25:J28</xm:sqref>
        </x14:conditionalFormatting>
        <x14:conditionalFormatting xmlns:xm="http://schemas.microsoft.com/office/excel/2006/main">
          <x14:cfRule type="dataBar" id="{CC27A506-0D13-445B-A13C-58B17A2B06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J30:J33</xm:sqref>
        </x14:conditionalFormatting>
        <x14:conditionalFormatting xmlns:xm="http://schemas.microsoft.com/office/excel/2006/main">
          <x14:cfRule type="dataBar" id="{4C638BFB-2894-42D1-B085-14B812285A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S6:S13</xm:sqref>
        </x14:conditionalFormatting>
        <x14:conditionalFormatting xmlns:xm="http://schemas.microsoft.com/office/excel/2006/main">
          <x14:cfRule type="dataBar" id="{B9FF03B8-CF83-49BD-8FBA-8823FBBE54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S15:S18</xm:sqref>
        </x14:conditionalFormatting>
        <x14:conditionalFormatting xmlns:xm="http://schemas.microsoft.com/office/excel/2006/main">
          <x14:cfRule type="dataBar" id="{14DE739A-6F97-4C29-9415-711F2DA3CF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S20:S23</xm:sqref>
        </x14:conditionalFormatting>
        <x14:conditionalFormatting xmlns:xm="http://schemas.microsoft.com/office/excel/2006/main">
          <x14:cfRule type="dataBar" id="{6F308C13-7704-4217-A35A-9B99A60DE2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S25:S28</xm:sqref>
        </x14:conditionalFormatting>
        <x14:conditionalFormatting xmlns:xm="http://schemas.microsoft.com/office/excel/2006/main">
          <x14:cfRule type="dataBar" id="{F7A5369F-AD8A-4701-89EC-BD8B2AC7C9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S30:S33</xm:sqref>
        </x14:conditionalFormatting>
        <x14:conditionalFormatting xmlns:xm="http://schemas.microsoft.com/office/excel/2006/main">
          <x14:cfRule type="dataBar" id="{B5D5CF6A-33E8-487F-8110-A1C1A83C61E0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V6:V13</xm:sqref>
        </x14:conditionalFormatting>
        <x14:conditionalFormatting xmlns:xm="http://schemas.microsoft.com/office/excel/2006/main">
          <x14:cfRule type="dataBar" id="{BF4BFA05-9803-4961-98BD-DEB383382AE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V15:V18</xm:sqref>
        </x14:conditionalFormatting>
        <x14:conditionalFormatting xmlns:xm="http://schemas.microsoft.com/office/excel/2006/main">
          <x14:cfRule type="dataBar" id="{4201DCFE-AC1F-41F2-883C-7A9F12A3D80F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V20:V23</xm:sqref>
        </x14:conditionalFormatting>
        <x14:conditionalFormatting xmlns:xm="http://schemas.microsoft.com/office/excel/2006/main">
          <x14:cfRule type="dataBar" id="{C021D191-AE12-4AFA-BC06-5E38BDE2C78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V25:V28</xm:sqref>
        </x14:conditionalFormatting>
        <x14:conditionalFormatting xmlns:xm="http://schemas.microsoft.com/office/excel/2006/main">
          <x14:cfRule type="dataBar" id="{96945689-FBAE-46E6-B525-D9B27D3DD4A0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V30:V33</xm:sqref>
        </x14:conditionalFormatting>
        <x14:conditionalFormatting xmlns:xm="http://schemas.microsoft.com/office/excel/2006/main">
          <x14:cfRule type="dataBar" id="{BACFA412-7165-4F3F-AEC7-555E8CF11F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J35:J36</xm:sqref>
        </x14:conditionalFormatting>
        <x14:conditionalFormatting xmlns:xm="http://schemas.microsoft.com/office/excel/2006/main">
          <x14:cfRule type="dataBar" id="{56130F98-50ED-4B67-8AFD-2BC0FFE56D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S35:S36</xm:sqref>
        </x14:conditionalFormatting>
        <x14:conditionalFormatting xmlns:xm="http://schemas.microsoft.com/office/excel/2006/main">
          <x14:cfRule type="dataBar" id="{4365526F-7551-4721-8382-85F24770A77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V35:V36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ZSE</vt:lpstr>
      <vt:lpstr>ZME</vt:lpstr>
      <vt:lpstr>ZLE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2015-08-17T15:21:58Z</dcterms:modified>
</cp:coreProperties>
</file>